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30" firstSheet="2" activeTab="2"/>
  </bookViews>
  <sheets>
    <sheet name="GENERAL" sheetId="1" state="hidden" r:id="rId1"/>
    <sheet name="AVANCE A JUNIO 30" sheetId="2" state="hidden" r:id="rId2"/>
    <sheet name="SEGUIMIENTO A JUNIO" sheetId="3" r:id="rId3"/>
  </sheets>
  <definedNames>
    <definedName name="_xlnm.Print_Titles" localSheetId="0">'GENERAL'!$4:$5</definedName>
    <definedName name="_xlnm.Print_Titles" localSheetId="2">'SEGUIMIENTO A JUNIO'!$7:$8</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<sst xmlns="http://schemas.openxmlformats.org/spreadsheetml/2006/main" count="3366" uniqueCount="1393">
  <si>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</si>
  <si>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</si>
  <si>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</si>
  <si>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</si>
  <si>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</si>
  <si>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</si>
  <si>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</si>
  <si>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</si>
  <si>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</si>
  <si>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</si>
  <si>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</si>
  <si>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</si>
  <si>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</si>
  <si>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</si>
  <si>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</si>
  <si>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</si>
  <si>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</si>
  <si>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</si>
  <si>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</si>
  <si>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</si>
  <si>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</si>
  <si>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</si>
  <si>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</si>
  <si>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</si>
  <si>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</si>
  <si>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</si>
  <si>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</si>
  <si>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</si>
  <si>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</si>
  <si>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</si>
  <si>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</si>
  <si>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</si>
  <si>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</si>
  <si>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</si>
  <si>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</si>
  <si>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</si>
  <si>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</si>
  <si>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</si>
  <si>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</si>
  <si>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</si>
  <si>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</si>
  <si>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</si>
  <si>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</si>
  <si>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</si>
  <si>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</si>
  <si>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</si>
  <si>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</si>
  <si>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</si>
  <si>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</si>
  <si>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</si>
  <si>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</si>
  <si>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</si>
  <si>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</si>
  <si>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</si>
  <si>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</si>
  <si>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</si>
  <si>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</si>
  <si>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</si>
  <si>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</si>
  <si>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</si>
  <si>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</si>
  <si>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</si>
  <si>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</si>
  <si>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</si>
  <si>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</si>
  <si>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</si>
  <si>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</si>
  <si>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</si>
  <si>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</si>
  <si>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</si>
  <si>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</si>
  <si>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</si>
  <si>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</si>
  <si>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</si>
  <si>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</si>
  <si>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</si>
  <si>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</si>
  <si>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</si>
  <si>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</si>
  <si>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</si>
  <si>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</si>
  <si>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</si>
  <si>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</si>
  <si>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</si>
  <si>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</si>
  <si>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</si>
  <si>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</si>
  <si>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</si>
  <si>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</si>
  <si>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</si>
  <si>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</si>
  <si>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</si>
  <si>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</si>
  <si>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</si>
  <si>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</si>
  <si>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</si>
  <si>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</si>
  <si>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</si>
  <si>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</si>
  <si>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</si>
  <si>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</si>
  <si>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</si>
  <si>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</si>
  <si>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</si>
  <si>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</si>
  <si>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</si>
  <si>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</si>
  <si>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</si>
  <si>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</si>
  <si>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</si>
  <si>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</si>
  <si>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</si>
  <si>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</si>
  <si>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</si>
  <si>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</si>
  <si>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</si>
  <si>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</si>
  <si>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</si>
  <si>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</si>
  <si>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</si>
  <si>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</si>
  <si>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</si>
  <si>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</si>
  <si>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</si>
  <si>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</si>
  <si>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</si>
  <si>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</si>
  <si>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</si>
  <si>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</si>
  <si>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</si>
  <si>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</si>
  <si>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</si>
  <si>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</si>
  <si>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</si>
  <si>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</si>
  <si>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</si>
  <si>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</si>
  <si>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</si>
  <si>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</si>
  <si>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</si>
  <si>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</si>
  <si>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</si>
  <si>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</si>
  <si>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</si>
  <si>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</si>
  <si>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</si>
  <si>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</si>
  <si>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</si>
  <si>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</si>
  <si>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</si>
  <si>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</si>
  <si>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</si>
  <si>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</si>
  <si>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</si>
  <si>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</si>
  <si>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</si>
  <si>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</si>
  <si>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</si>
  <si>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</si>
  <si>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</si>
  <si>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</si>
  <si>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</si>
  <si>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</si>
  <si>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</si>
  <si>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</si>
  <si>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</si>
  <si>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</si>
  <si>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</si>
  <si>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</si>
  <si>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</si>
  <si>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</si>
  <si>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</si>
  <si>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</si>
  <si>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</si>
  <si>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</si>
  <si>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</si>
  <si>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</si>
  <si>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</si>
  <si>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</si>
  <si>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</si>
  <si>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</si>
  <si>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</si>
  <si>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</si>
  <si>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</si>
  <si>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</si>
  <si>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</si>
  <si>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</si>
  <si>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</si>
  <si>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</si>
  <si>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</si>
  <si>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</si>
  <si>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</si>
  <si>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</si>
  <si>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</si>
  <si>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</si>
  <si>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</si>
  <si>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</si>
  <si>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</si>
  <si>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</si>
  <si>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</si>
  <si>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</si>
  <si>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</si>
  <si>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</si>
  <si>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</si>
  <si>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</si>
  <si>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</si>
  <si>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</si>
  <si>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</si>
  <si>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</si>
  <si>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</si>
  <si>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</si>
  <si>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</si>
  <si>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</si>
  <si>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</si>
  <si>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</si>
  <si>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</si>
  <si>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</si>
  <si>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</si>
  <si>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</si>
  <si>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</si>
  <si>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</si>
  <si>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</si>
  <si>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</si>
  <si>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</si>
  <si>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</si>
  <si>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</si>
  <si>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</si>
  <si>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</si>
  <si>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</si>
  <si>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</si>
  <si>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</si>
  <si>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</si>
  <si>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</si>
  <si>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</si>
  <si>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</si>
  <si>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</si>
  <si>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</si>
  <si>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</si>
  <si>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</si>
  <si>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</si>
  <si>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</si>
  <si>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</si>
  <si>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</si>
  <si>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</si>
  <si>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</si>
  <si>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</si>
  <si>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</si>
  <si>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</si>
  <si>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</si>
  <si>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</si>
  <si>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</si>
  <si>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</si>
  <si>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</si>
  <si>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</si>
  <si>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</si>
  <si>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</si>
  <si>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</si>
  <si>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</si>
  <si>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</si>
  <si>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</si>
  <si>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</si>
  <si>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</si>
  <si>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</si>
  <si>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</si>
  <si>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</si>
  <si>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</si>
  <si>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</si>
  <si>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</si>
  <si>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</si>
  <si>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</si>
  <si>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</si>
  <si>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</si>
  <si>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</si>
  <si>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</si>
  <si>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</si>
  <si>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</si>
  <si>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</si>
  <si>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</si>
  <si>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</si>
  <si>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</si>
  <si>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</si>
  <si>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</si>
  <si>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</si>
  <si>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</si>
  <si>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</si>
  <si>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</si>
  <si>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</si>
  <si>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</si>
  <si>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</si>
  <si>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</si>
  <si>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</si>
  <si>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</si>
  <si>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</si>
  <si>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</si>
  <si>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</si>
  <si>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</si>
  <si>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</si>
  <si>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</si>
  <si>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</si>
  <si>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</si>
  <si>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</si>
  <si>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</si>
  <si>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</si>
  <si>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</si>
  <si>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</si>
  <si>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</si>
  <si>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</si>
  <si>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</si>
  <si>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</si>
  <si>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</si>
  <si>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</si>
  <si>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</si>
  <si>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</si>
  <si>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</si>
  <si>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</si>
  <si>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</si>
  <si>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</si>
  <si>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</si>
  <si>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</si>
  <si>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</si>
  <si>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</si>
  <si>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</si>
  <si>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</si>
  <si>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</si>
  <si>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</si>
  <si>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</si>
  <si>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</si>
  <si>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</si>
  <si>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</si>
  <si>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</si>
  <si>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</si>
  <si>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</si>
  <si>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</si>
  <si>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</si>
  <si>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</si>
  <si>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</si>
  <si>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</si>
  <si>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</si>
  <si>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</si>
  <si>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</si>
  <si>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</si>
  <si>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</si>
  <si>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</si>
  <si>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</si>
  <si>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</si>
  <si>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</si>
  <si>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</si>
  <si>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</si>
  <si>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</si>
  <si>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</si>
  <si>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</si>
  <si>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</si>
  <si>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</si>
  <si>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</si>
  <si>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</si>
  <si>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</si>
  <si>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</si>
  <si>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</si>
  <si>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</si>
  <si>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</si>
  <si>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</si>
  <si>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</si>
  <si>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</si>
  <si>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</si>
  <si>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</si>
  <si>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</si>
  <si>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</si>
  <si>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</si>
  <si>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</si>
  <si>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</si>
  <si>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</si>
  <si>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</si>
  <si>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</si>
  <si>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</si>
  <si>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</si>
  <si>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</si>
  <si>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</si>
  <si>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</si>
  <si>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</si>
  <si>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</si>
  <si>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</si>
  <si>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</si>
  <si>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</si>
  <si>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</si>
  <si>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</si>
  <si>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</si>
  <si>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</si>
  <si>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</si>
  <si>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</si>
  <si>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</si>
  <si>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</si>
  <si>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</si>
  <si>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</si>
  <si>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</si>
  <si>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</si>
  <si>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</si>
  <si>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</si>
  <si>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</si>
  <si>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</si>
  <si>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</si>
  <si>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</si>
  <si>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</si>
  <si>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</si>
  <si>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</si>
  <si>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</si>
  <si>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</si>
  <si>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</si>
  <si>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</si>
  <si>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</si>
  <si>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</si>
  <si>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</si>
  <si>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</si>
  <si>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</si>
  <si>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</si>
  <si>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</si>
  <si>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</si>
  <si>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</si>
  <si>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</si>
  <si>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</si>
  <si>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</si>
  <si>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</si>
  <si>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</si>
  <si>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</si>
  <si>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</si>
  <si>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</si>
  <si>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</si>
  <si>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</si>
  <si>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</si>
  <si>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</si>
  <si>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</si>
  <si>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</si>
  <si>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</si>
  <si>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</si>
  <si>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</si>
  <si>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</si>
  <si>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</si>
  <si>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</si>
  <si>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</si>
  <si>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</si>
  <si>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</si>
  <si>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</si>
  <si>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</si>
  <si>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</si>
  <si>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</si>
  <si>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</si>
  <si>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</si>
  <si>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</si>
  <si>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</si>
  <si>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</si>
  <si>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</si>
  <si>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</si>
  <si>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</si>
  <si>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</si>
  <si>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</si>
  <si>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</si>
  <si>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</si>
  <si>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</si>
  <si>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</si>
  <si>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</si>
  <si>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</si>
  <si>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</si>
  <si>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</si>
  <si>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</si>
  <si>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</si>
  <si>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</si>
  <si>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</si>
  <si>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</si>
  <si>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</si>
  <si>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</si>
  <si>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</si>
  <si>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</si>
  <si>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</si>
  <si>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</si>
  <si>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</si>
  <si>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</si>
  <si>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</si>
  <si>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</si>
  <si>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</si>
  <si>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</si>
  <si>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</si>
  <si>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</si>
  <si>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</si>
  <si>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</si>
  <si>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</si>
  <si>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</si>
  <si>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</si>
  <si>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</si>
  <si>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</si>
  <si>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</si>
  <si>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</si>
  <si>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</si>
  <si>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</si>
  <si>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</si>
  <si>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</si>
  <si>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</si>
  <si>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</si>
  <si>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</si>
  <si>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</si>
  <si>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</si>
  <si>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</si>
  <si>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</si>
  <si>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</si>
  <si>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</si>
  <si>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</si>
  <si>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</si>
  <si>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</si>
  <si>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</si>
  <si>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</si>
  <si>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</si>
  <si>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</si>
  <si>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</si>
  <si>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</si>
  <si>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</si>
  <si>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</si>
  <si>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</si>
  <si>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</si>
  <si>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</si>
  <si>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</si>
  <si>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</si>
  <si>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</si>
  <si>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</si>
  <si>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</si>
  <si>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</si>
  <si>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</si>
  <si>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</si>
  <si>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</si>
  <si>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</si>
  <si>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</si>
  <si>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</si>
  <si>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</si>
  <si>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</si>
  <si>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</si>
  <si>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</si>
  <si>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</si>
  <si>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</si>
  <si>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</si>
  <si>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</si>
  <si>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</si>
  <si>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</si>
  <si>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</si>
  <si>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</si>
  <si>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</si>
  <si>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</si>
  <si>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</si>
  <si>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</si>
  <si>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</si>
  <si>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</si>
  <si>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</si>
  <si>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</si>
  <si>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</si>
  <si>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</si>
  <si>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</si>
  <si>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</si>
  <si>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</si>
  <si>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</si>
  <si>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</si>
  <si>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</si>
  <si>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</si>
  <si>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</si>
  <si>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</si>
  <si>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</si>
  <si>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</si>
  <si>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</si>
  <si>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</si>
  <si>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</si>
  <si>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</si>
  <si>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</si>
  <si>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</si>
  <si>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</si>
  <si>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</si>
  <si>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</si>
  <si>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</si>
  <si>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</si>
  <si>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</si>
  <si>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</si>
  <si>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</si>
  <si>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</si>
  <si>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</si>
  <si>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</si>
  <si>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</si>
  <si>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</si>
  <si>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</si>
  <si>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</si>
  <si>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</si>
  <si>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</si>
  <si>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</si>
  <si>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</si>
  <si>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</si>
  <si>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</si>
  <si>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</si>
  <si>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</si>
  <si>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</si>
  <si>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</si>
  <si>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</si>
  <si>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</si>
  <si>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</si>
  <si>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</si>
  <si>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</si>
  <si>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</si>
  <si>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</si>
  <si>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</si>
  <si>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</si>
  <si>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</si>
  <si>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</si>
  <si>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</si>
  <si>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</si>
  <si>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</si>
  <si>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</si>
  <si>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</si>
  <si>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</si>
  <si>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</si>
  <si>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</si>
  <si>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</si>
  <si>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</si>
  <si>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</si>
  <si>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</si>
  <si>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</si>
  <si>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</si>
  <si>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</si>
  <si>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</si>
  <si>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</si>
  <si>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</si>
  <si>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</si>
  <si>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</si>
  <si>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</si>
  <si>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</si>
  <si>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</si>
  <si>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</si>
  <si>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</si>
  <si>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</si>
  <si>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</si>
  <si>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</si>
  <si>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</si>
  <si>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</si>
  <si>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</si>
  <si>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</si>
  <si>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</si>
  <si>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</si>
  <si>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</si>
  <si>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</si>
  <si>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</si>
  <si>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</si>
  <si>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</si>
  <si>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</si>
  <si>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</si>
  <si>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</si>
  <si>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</si>
  <si>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</si>
  <si>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</si>
  <si>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</si>
  <si>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</si>
  <si>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</si>
  <si>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</si>
  <si>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</si>
  <si>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</si>
  <si>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</si>
  <si>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</si>
  <si>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</si>
  <si>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</si>
  <si>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</si>
  <si>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</si>
  <si>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</si>
  <si>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</si>
  <si>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</si>
  <si>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</si>
  <si>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</si>
  <si>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</si>
  <si>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</si>
  <si>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</si>
  <si>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</si>
  <si>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</si>
  <si>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</si>
  <si>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</si>
  <si>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</si>
  <si>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</si>
  <si>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</si>
  <si>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</si>
  <si>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</si>
  <si>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</si>
  <si>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</si>
  <si>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</si>
  <si>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</si>
  <si>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</si>
  <si>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</si>
  <si>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</si>
  <si>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</si>
  <si>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</si>
  <si>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</si>
  <si>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</si>
  <si>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</si>
  <si>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</si>
  <si>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</si>
  <si>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</si>
  <si>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</si>
  <si>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</si>
  <si>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</si>
  <si>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</si>
  <si>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</si>
  <si>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</si>
  <si>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</si>
  <si>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</si>
  <si>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</si>
  <si>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</si>
  <si>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</si>
  <si>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</si>
  <si>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</si>
  <si>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</si>
  <si>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</si>
  <si>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</si>
  <si>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</si>
  <si>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</si>
  <si>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</si>
  <si>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</si>
  <si>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</si>
  <si>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</si>
  <si>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</si>
  <si>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</si>
  <si>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</si>
  <si>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</si>
  <si>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</si>
  <si>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</si>
  <si>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</si>
  <si>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</si>
  <si>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</si>
  <si>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</si>
  <si>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</si>
  <si>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</si>
  <si>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</si>
  <si>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</si>
  <si>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</si>
  <si>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</si>
  <si>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</si>
  <si>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</si>
  <si>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</si>
  <si>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</si>
  <si>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</si>
  <si>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</si>
  <si>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</si>
  <si>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</si>
  <si>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</si>
  <si>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</si>
  <si>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</si>
  <si>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</si>
  <si>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</si>
  <si>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</si>
  <si>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</si>
  <si>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</si>
  <si>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</si>
  <si>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</si>
  <si>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</si>
  <si>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</si>
  <si>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</si>
  <si>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</si>
  <si>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</si>
  <si>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</si>
  <si>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</si>
  <si>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</si>
  <si>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</si>
  <si>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</si>
  <si>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</si>
  <si>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</si>
  <si>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</si>
  <si>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</si>
  <si>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</si>
  <si>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</si>
  <si>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</si>
  <si>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</si>
  <si>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</si>
  <si>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</si>
  <si>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</si>
  <si>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</si>
  <si>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</si>
  <si>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</si>
  <si>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</si>
  <si>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</si>
  <si>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</si>
  <si>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</si>
  <si>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</si>
  <si>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</si>
  <si>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</si>
  <si>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</si>
  <si>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</si>
  <si>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</si>
  <si>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</si>
  <si>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</si>
  <si>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</si>
  <si>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</si>
  <si>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</si>
  <si>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</si>
  <si>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</si>
  <si>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</si>
  <si>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</si>
  <si>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</si>
  <si>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</si>
  <si>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</si>
  <si>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</si>
  <si>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</si>
  <si>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</si>
  <si>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</si>
  <si>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</si>
  <si>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</si>
  <si>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</si>
  <si>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</si>
  <si>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</si>
  <si>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</si>
  <si>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</si>
  <si>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</si>
  <si>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</si>
  <si>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</si>
  <si>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</si>
  <si>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</si>
  <si>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</si>
  <si>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</si>
  <si>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</si>
  <si>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</si>
  <si>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</si>
  <si>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</si>
  <si>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</si>
  <si>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</si>
  <si>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</si>
  <si>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</si>
  <si>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</si>
  <si>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</si>
  <si>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</si>
  <si>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</si>
  <si>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</si>
  <si>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</si>
  <si>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</si>
  <si>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</si>
  <si>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</si>
  <si>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</si>
  <si>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</si>
  <si>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</si>
  <si>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</si>
  <si>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</si>
  <si>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</si>
  <si>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</si>
  <si>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</si>
  <si>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</si>
  <si>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</si>
  <si>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</si>
  <si>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</si>
  <si>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</si>
  <si>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</si>
  <si>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</si>
  <si>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</si>
  <si>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</si>
  <si>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</si>
  <si>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</si>
  <si>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</si>
  <si>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</si>
  <si>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</si>
  <si>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</si>
  <si>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</si>
  <si>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</si>
  <si>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</si>
  <si>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</si>
  <si>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</si>
  <si>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</si>
  <si>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</si>
  <si>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</si>
  <si>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Gerente General,  Jefe de Oficina y Profesional Oficina Planeación</t>
  </si>
  <si>
    <t>Formular los planes de acción y de inversión requeridos para la Entidad</t>
  </si>
  <si>
    <t xml:space="preserve">Consolidar y presentar la información estadística mensual  y de procedencia de atención de usuarios en centros de protección </t>
  </si>
  <si>
    <t xml:space="preserve">Técnico de la Oficina Planeación </t>
  </si>
  <si>
    <t>Jefe Oficina de Planeación, Profesional y Técnico Oficina</t>
  </si>
  <si>
    <t>Subgerente y Profesional de Protección Social</t>
  </si>
  <si>
    <t>Realizar seguimiento a la efectividad del programa nutricional de la población asistida</t>
  </si>
  <si>
    <t>Subgerente, Profesionales de Protección Social, Directores y nutricionistas de centros de Protección</t>
  </si>
  <si>
    <t xml:space="preserve">Gestión Interinstitucional de recursos para la prestación de los servicios. </t>
  </si>
  <si>
    <t>Revisión y verificación documental  de casos y realizar las visitas domiciliarias a que haya lugar.</t>
  </si>
  <si>
    <t xml:space="preserve">Administrar la ejecución del presupuesto de inversión de la entidad </t>
  </si>
  <si>
    <t>Administrar la ejecución presupuestal de los recursos asignados para la protección de personas con discapacidad mental crónica en los centros de la Beneficencia.</t>
  </si>
  <si>
    <t xml:space="preserve">Administrar la ejecución del presupuesto de funcionamiento de la entidad </t>
  </si>
  <si>
    <t>Administrar la ejecución presupuestal de los recursos asignados para garantizar las funciones administrativas que en cumplimiento de la ley desarrolla la Beneficencia</t>
  </si>
  <si>
    <t>Administrar el recaudo y fiscalización de los ingresos de la entidad por concepto de ingresos corrientes y recursos de capital.</t>
  </si>
  <si>
    <t>Rendición oportuna de Informes financieros (contabilidad, tesorería y presupuesto) a Organismos de Control (Contaduría General, Contraloría Departamental, DIAN, Secretaria de Hacienda Distrital)</t>
  </si>
  <si>
    <t>Profesional Contabilidad</t>
  </si>
  <si>
    <t>Cumplir con la presentación de las Declaraciones en los plazos establecidos por las normas que regulan la materia (Retención en la fuente son 12, de IVA son 6 y de RETEICA son 6).</t>
  </si>
  <si>
    <t>(Número de Declaraciones presentadas /Número de Declaraciones establecidas 24) x 100</t>
  </si>
  <si>
    <t>Profesional Contabilidad y Gerente General</t>
  </si>
  <si>
    <t>Asistencia y asesoría jurídica a la entidad</t>
  </si>
  <si>
    <t>Seguimiento al 100% de los procesos judiciales activos</t>
  </si>
  <si>
    <t xml:space="preserve">Realizar las actividades judiciales requeridas a la Oficina
</t>
  </si>
  <si>
    <t>(Número de Derechos de petición respondidos en términos de ley / Número Derechos petición recibidos en la vigencia) x 100</t>
  </si>
  <si>
    <t>(Número de Acciones de tutelas respondidas en términos de ley / Número tutelas que requieren respuesta en la vigencia) x 100</t>
  </si>
  <si>
    <t>Jefe de la Oficina Asesora Jurídica  y abogados internos,  externos.</t>
  </si>
  <si>
    <t>(Número de Audiencias  de conciliación asistidas extrajudiciales / Número audiencias requeridas en la vigencia) x 100</t>
  </si>
  <si>
    <t xml:space="preserve">Jefe de la Oficina Asesora Jurídica  y abogados internos,  externos </t>
  </si>
  <si>
    <t>(Número de procesos atendidos en la vigencia / Número de procesos notificados en la vigencia) x 100</t>
  </si>
  <si>
    <t>(Número de resoluciones revisadas y actualizadas durante la vigencia / Número de solicitudes recibidas) x 100</t>
  </si>
  <si>
    <t>Actualización de datos  del sistema de información para la optimización de las operaciones y procesos de la Oficina de Bienes</t>
  </si>
  <si>
    <t>Digitar la información para mantener actualizado el Sistema de Información Inmobiliario  y actualización, escaneo y publicación de los documentos relevantes en la Oficina</t>
  </si>
  <si>
    <t>Control y seguimiento al convenio Interadministrativo celebrado con la Inmobiliaria Cundinamarquesa, ejecución de procesos estratégicos e información actualizada, oportuna y confiable.</t>
  </si>
  <si>
    <t>Mantener actualizados los avalúos de renta para establecer cánones de arrendamiento adecuados y/o ventas con base en dichos avalúos.</t>
  </si>
  <si>
    <t>Solicitar la actualización de los avalúos comerciales y de renta cuando sea necesario para la asignación de los cánones de arrendamiento y/o venta de inmuebles</t>
  </si>
  <si>
    <t>Control y seguimiento a la cartera de los bienes inmuebles de la entidad</t>
  </si>
  <si>
    <t>Realizar la actualización permanente de la cartera de la Entidad con el fin de llevar el adecuado control sobre los valores adeudados</t>
  </si>
  <si>
    <t>Realizar las actividades de generación, control, solicitud y verificación de las contribuciones sobre el pago de los impuestos del Inventario de bienes Inmuebles de la Entidad</t>
  </si>
  <si>
    <t>Revisar y aprobar los  presupuestos de obra que sean necesarios para la contratación de obras de adecuación física de los centros de protección e inmuebles de propiedad de la Beneficencia de Cundinamarca</t>
  </si>
  <si>
    <t>Apoyo en la verificación de los presupuestos de las obras de adecuación física en los centros de protección y otros inmuebles de la Beneficencia para el mejoramiento de la calidad de vida de los usuarios con el fin de evitar el deterioro del inmueble y el cumplimiento de requerimientos técnicos</t>
  </si>
  <si>
    <t>PROCESO CONTROL INTERNO</t>
  </si>
  <si>
    <t xml:space="preserve">Practicar auditorías internas, de calidad y gestión a   los procesos y procedimientos en las diferentes áreas y centros de protección social. </t>
  </si>
  <si>
    <t>Realizar  auditorías internas y de gestión a los procesos de la Entidad</t>
  </si>
  <si>
    <t xml:space="preserve">Hacer seguimiento a los Planes de Mejoramiento  propuestos por auditorías internas,  externas  e individuales de acuerdo con los informes emitidos. </t>
  </si>
  <si>
    <t xml:space="preserve">PROCESO CONTROL DISCIPLINARIO INTERNO </t>
  </si>
  <si>
    <t>PROCESO GESTION TALENTO HUMANO</t>
  </si>
  <si>
    <t>Ejecutar el proceso de provisión de empleos, verificar el cumplimiento de  requisitos, elaboración de actos administrativos y afiliaciones seguridad social.</t>
  </si>
  <si>
    <t>Realizar el acompañamiento y seguimiento al proceso de evaluación de desempeño de los funcionarios de la Entidad en el marco de la ley.</t>
  </si>
  <si>
    <t>Hacer seguimiento al cumplimiento al nuevo Sistema de Evaluación del Desempeño en cumplimiento del Acuerdo 565 de 2016 expedido por la Comisión Nacional del servicio Civil, el cual debe aplicarse a partir del 1 de Febrero de 2017.</t>
  </si>
  <si>
    <t>(Número de funcionarios evaluados/ número total de funcionarios)  x 100</t>
  </si>
  <si>
    <t>Orientar la elaboración de los acuerdos de gestión por parte los gerentes públicos de la entidad y evaluar su cumplimiento.</t>
  </si>
  <si>
    <t>(Número de acuerdos de gestión evaluados / número total de gerentes públicos)  x 100</t>
  </si>
  <si>
    <t>Secretario General y Profesional Universitario</t>
  </si>
  <si>
    <t>Realizar inducción a los nuevos funcionarios y actualizar y difundir el manual de reinducción a los funcionarios antiguos</t>
  </si>
  <si>
    <t>Realizar el proceso de inducción a todos los funcionarios nuevos y de reinducción a todos los funcionarios cuando se presenten cambios en manuales de procesos, procedimientos y funciones</t>
  </si>
  <si>
    <t>Diseño del Plan Institucional de Bienestar, Capacitación e Incentivos</t>
  </si>
  <si>
    <t xml:space="preserve">Realizar las actividades programadas en el Plan Institucional de Bienestar, Capacitación e Incentivos </t>
  </si>
  <si>
    <t>(Número de actividades de Bienestar e Incentivos realizadas / Número de actividades programadas) x 100</t>
  </si>
  <si>
    <t xml:space="preserve">(Número de encuestas de bienestar con calificación satisfactoria de los funcionarios / Número total de encuestas diligenciadas) x 100 </t>
  </si>
  <si>
    <t>(Número de actividades de capacitación realizadas / Número de actividades programadas) x 100</t>
  </si>
  <si>
    <t xml:space="preserve">(Número de encuestas de capacitación con calificación satisfactoria de los funcionarios / Número total de encuestas diligenciadas) x 100 </t>
  </si>
  <si>
    <t>Formular el Programa de Salud en el Trabajo y Riesgos Laborales,  ejecución y seguimiento de las actividades del programa</t>
  </si>
  <si>
    <t>Hacer seguimiento al ausentismo e identificar las causas y soluciones</t>
  </si>
  <si>
    <t>Expedir certificaciones de información consignada en las historias laborales y manuales de funciones.</t>
  </si>
  <si>
    <t>Certificar sobre la información laboral existente en los archivos de la entidad  a servidores públicos y exfuncionarios para bonos pensionales.</t>
  </si>
  <si>
    <t>(Número de certificaciones expedidas en los términos de ley / Número de certificaciones solicitadas) x 100</t>
  </si>
  <si>
    <t>Gerente General,  Profesional Universitario.</t>
  </si>
  <si>
    <t>(Número  de terminales de trabajo actualizadas con licencia antivirus/ Número total de terminales) x 100</t>
  </si>
  <si>
    <t>(Número de equipos nuevos instalados/Número de equipos nuevos requeridos) x 100</t>
  </si>
  <si>
    <t>Gerente General, Secretario General,  Profesional Universitario.</t>
  </si>
  <si>
    <t>(Número de equipos con mantenimiento preventivo y correctivo/Número total de equipos) x 100</t>
  </si>
  <si>
    <t>(Número de Soportes  atendidos / Número de Soportes requeridos) x 100</t>
  </si>
  <si>
    <t xml:space="preserve">Profesional Universitario </t>
  </si>
  <si>
    <t>Formular el Plan Anual de Adquisiciones de la entidad y realizar su seguimiento</t>
  </si>
  <si>
    <t>Elaborar procesos de compra de papelería y útiles de oficina, en el marco de la ley</t>
  </si>
  <si>
    <t>Realizar las compras de papelería y elementos de oficina en la tienda virtual del Estado Colombiano con grandes superficies (Colombia Compra Eficiente), siguiendo procedimiento interno de expedición de CDP, orden de compra, RP, recibo de elementos y pago al proveedor(es)</t>
  </si>
  <si>
    <t>(Número de procesos de compra al año/ Número de compras programadas al año) x 100</t>
  </si>
  <si>
    <t>Realizar la verificación de inventarios en los centros de protección y dependencias de la entidad.</t>
  </si>
  <si>
    <t>Verificar los inventarios de bienes devolutivos en los centros de protección  e inventarios de los funcionarios de la entidad.</t>
  </si>
  <si>
    <t>(Número de Inventarios verificados / Número de inventarios a verificar) x 100</t>
  </si>
  <si>
    <t>Mantener el registro de bienes y elementos actualizado en el aplicativo de inventarios.</t>
  </si>
  <si>
    <t>(Número de bienes y elementos actualizados en el aplicativo /Total de bienes y elementos en inventario)  x 100</t>
  </si>
  <si>
    <t xml:space="preserve">(Número de procesos de bajas realizados/ Número programado de bajas para la vigencia 1) x 100 </t>
  </si>
  <si>
    <t>Almacenista, Auxiliares y Gerente General</t>
  </si>
  <si>
    <t>Realizar los estudios previos para contratación de vigilancia y aseguramiento de los bienes de la entidad, fotocopiado, suministro  de combustible para vehículos de la entidad y mantenimiento del parque automotor e Intermediación de Seguros</t>
  </si>
  <si>
    <t>(Número de actividades implementadas / Total de actividades programadas) x 100</t>
  </si>
  <si>
    <t xml:space="preserve">Secretario General, Profesional de Gestión Documental y Profesional Informática
</t>
  </si>
  <si>
    <t>Administrar y garantizar la  conservación y control de la documentación de la entidad</t>
  </si>
  <si>
    <t>Ejecución del Convenio Interadministrativo con el Archivo Nacional de la Nación (AGN) para aunar esfuerzos de asistencia técnica y administrativa en la recuperación del fondo documental de historias clínicas psiquiátricas del extinto Hospital Psiquiátrico Julio Manrique (Sibaté Cundinamarca), Fondo Documental de salud mental, de niños expósitos y otros,  para su desinfección, organización, digitalización y conservación.</t>
  </si>
  <si>
    <t>(Número de Historias clínicas debidamente archivadas)/(Número Total de Historias Clínicas trasladadas al AGN) x 100</t>
  </si>
  <si>
    <t>Profesional Especializado, Técnico Administrativo</t>
  </si>
  <si>
    <t>Realizar las trasferencias de los documentos al archivo central de la entidad, previa aplicación de TRD por los responsables en cada dependencia.</t>
  </si>
  <si>
    <t xml:space="preserve">Eje integración y Gobernanza, programa Cundinamarca a su Servicio, Subprograma Gestión Publica Eficiente, Moderna al Servicio al Ciudadano </t>
  </si>
  <si>
    <t>Brindar una Atención y orientación adecuada al ciudadano sobre los servicios que presta la beneficencia  mediante los canales definidos por la Entidad: personal, escrita, telefónica,  y a través de la web.</t>
  </si>
  <si>
    <t>Evaluar la satisfacción de los usuarios de los servicios prestados en la sede administrativa de la entidad, aplicando encuestas de satisfacción.</t>
  </si>
  <si>
    <t>Formular, ejecutar y hacer seguimiento a las  actividades del Plan de Bienestar, Capacitación e Incentivos</t>
  </si>
  <si>
    <t>Implementar el plan de trabajo del Sistema de Seguridad y Salud en Trabajo en la entidad para la vigencia</t>
  </si>
  <si>
    <t>Realizar el mantenimiento de los equipos de cómputo de la entidad de acuerdo a las garantías y contratación del servicio.</t>
  </si>
  <si>
    <t>Realizar actualización de la documentación del Sistema de Gestión e Indicadores de la entidad.</t>
  </si>
  <si>
    <t xml:space="preserve">Profesional en trabajo social.  </t>
  </si>
  <si>
    <t>(Número de respuestas a solicitudes de conceptos / Número de solicitudes en la vigencia) x 100</t>
  </si>
  <si>
    <t>Jefe de la Oficina Asesora Jurídica  y abogados internos</t>
  </si>
  <si>
    <t>Jefe de la Oficina Asesora Jurídica  y abogados internos y técnico</t>
  </si>
  <si>
    <t>Jefe Oficina Control Disciplinario Interno</t>
  </si>
  <si>
    <t>PROCESO GESTIÓN INFORMÁTICA</t>
  </si>
  <si>
    <t>PROCESO ATENCIÓN AL CIUDADANO</t>
  </si>
  <si>
    <t>Recibir y dar trámite interno o externo según su naturaleza a todas las peticiones, quejas, reclamos y sugerencias que se presenten en la entidad de manera escrita, verbal (personal) telefónico, correo electrónico, página web.
Hacer seguimiento a la solución y respuesta.
Enviar las repuestas en los términos previstos en la ley</t>
  </si>
  <si>
    <t xml:space="preserve"> PROCESO GESTIÓN CONTRACTUAL</t>
  </si>
  <si>
    <t>Realizar el Seguimiento a la Gestión institucional</t>
  </si>
  <si>
    <t>Coordinar y  llevar a cabo la Audiencia Pública Anual de Rendición de Cuentas</t>
  </si>
  <si>
    <t>(Número de documentos actualizados y socializados /Número total de solicitudes de actualización) x 100</t>
  </si>
  <si>
    <t>Jefe de Oficina, Profesional Técnico y  Profesional  de la Oficina de Planeación</t>
  </si>
  <si>
    <t>Coordinar y llevar a cabo el ejercicio de Revisión por la Dirección y elaboración del informe.</t>
  </si>
  <si>
    <t>(1 informe de Revisión por la dirección elaborado y publicado / 1 programado) x 100</t>
  </si>
  <si>
    <t>Lograr en la vigencia el mantenimiento de la certificación del Sistema Integrado de Gestión de la Entidad</t>
  </si>
  <si>
    <t xml:space="preserve">(Número de Actividades ejecutadas)  / Número de Actividades programadas ) x 100 </t>
  </si>
  <si>
    <t>Mantener actualizado el link de Transparencia y acceso a la Información,  en el portal web de la entidad, con los informes periódicos emitidos por las diferentes dependencias de la entidad, en cumplimiento de la normatividad vigente.</t>
  </si>
  <si>
    <t>Realizar seguimiento al  Plan de Acción, Plan Indicativo, POAI y Plan de Asistencia Técnica.</t>
  </si>
  <si>
    <t>Administrar la ejecución presupuestal de los recursos asignados para la protección de las personas mayores en los centros de la Beneficencia.</t>
  </si>
  <si>
    <t>Garantizar el recaudo y la ejecución presupuestal del valor asignado</t>
  </si>
  <si>
    <t>(Número de procesos judiciales activos con seguimiento/ Total procesos activos) x 100</t>
  </si>
  <si>
    <t>Reportar la medición de indicadores de consumo de papelería y consumo de combustibles al sistema de Gestión Ambiental de la entidad liderado por la Secretaría General y a la Secretaría Ambiental</t>
  </si>
  <si>
    <t>Secretario General, Profesional Universitario</t>
  </si>
  <si>
    <t>Enviar a la Secretaría General los informes periódicos emitidos por la dependencia, que deban publicarse en el portal web de la entidad en cumplimiento de la normatividad vigente.</t>
  </si>
  <si>
    <t>(Número de Informes presentados/ Número de Informes reglamentados 60) x 100</t>
  </si>
  <si>
    <t>(Número de informes publicados en el portal de la entidad / Número de informes de la dependencia que se deban publicar) x 100</t>
  </si>
  <si>
    <t>(Número de informes publicados en la pagina web / 3 informes ordenados en el Decreto 1474 de 2011)  x 100</t>
  </si>
  <si>
    <t xml:space="preserve">(Número de informes entregados a entes de control / 14 informes ordenados) x 100    </t>
  </si>
  <si>
    <t xml:space="preserve">(Número Total de hallazgos subsanados por las dependencias/ Número de hallazgos reportados en planes de mejoramiento) x 100 </t>
  </si>
  <si>
    <t>(Número de Expedientes en Indagación Preliminar/ total de quejas recibidas-expedientes archivados, trasladados o en otra atapa) x 100</t>
  </si>
  <si>
    <t>(Número  de Investigaciones Disciplinarias/ Número  Total de quejas recibidas que ameritan investigación disciplinaria) x 100</t>
  </si>
  <si>
    <t>(Número de Auto de Cargos/ Número Total de Investigaciones Disciplinarias) x 100</t>
  </si>
  <si>
    <t>(Número  de Fallos / Número Total de Investigaciones Disciplinarias para fallo) x 100</t>
  </si>
  <si>
    <t>(Número de  remisiones a otros competentes/Número de Quejas que requieren remisión) x 100</t>
  </si>
  <si>
    <t>Número de actividades realizadas/Número de actividades programadas) x 100</t>
  </si>
  <si>
    <t>(Informe de medición de ausentismo de la Entidad  divulgado y publicado / 1 programado) x 100</t>
  </si>
  <si>
    <t>Implementar el Sistema de Gestión Documental ORFEO en el Archivo General de la entidad</t>
  </si>
  <si>
    <t>(Número de personas que calificaron su nivel de Satisfacción entre bueno y excelente / Número total de personas encuestadas) x 100</t>
  </si>
  <si>
    <t xml:space="preserve">(Número de contratos suscritos/ Número de contratos requeridos) x 100 </t>
  </si>
  <si>
    <t>(Número de actividades realizadas / Numero actividades programadas) x 100</t>
  </si>
  <si>
    <t>(Número de reportes de seguimiento a la ejecución física y financiera del plan de acción y plan indicativo en el SAP / 12 programados) x 100</t>
  </si>
  <si>
    <t>(Número de Adultos Mayores con condición normal nutricional/ Número total de Adultos Mayores atendidos) x 100</t>
  </si>
  <si>
    <t>(Número de Estados Financieros  Aprobados/Total programados 1) x 100</t>
  </si>
  <si>
    <t>(Plan Institucional de Bienestar Capacitación e Incentivos formulado y aprobado /1) x 100</t>
  </si>
  <si>
    <r>
      <rPr>
        <b/>
        <sz val="10"/>
        <rFont val="Arial"/>
        <family val="2"/>
      </rPr>
      <t xml:space="preserve">FORMATO:  </t>
    </r>
    <r>
      <rPr>
        <sz val="10"/>
        <rFont val="Arial"/>
        <family val="2"/>
      </rPr>
      <t>SEGUIMIENTO AL PLAN DE ACCIÓN</t>
    </r>
  </si>
  <si>
    <r>
      <rPr>
        <b/>
        <sz val="10"/>
        <rFont val="Arial"/>
        <family val="2"/>
      </rPr>
      <t>PROCEDIMIENTO:</t>
    </r>
    <r>
      <rPr>
        <sz val="10"/>
        <rFont val="Arial"/>
        <family val="2"/>
      </rPr>
      <t xml:space="preserve">  SEGUIMIENTO A LA GESTIÓN INSTITUCIONAL</t>
    </r>
  </si>
  <si>
    <t>Mantener certificado el Sistema Integrado de Gestión</t>
  </si>
  <si>
    <t>(Número informes elaborados / 12 programados) x 100</t>
  </si>
  <si>
    <t>Evaluar la satisfacción de los usuarios de los servicios de protección social, aplicando encuestas de satisfacción.</t>
  </si>
  <si>
    <t>Dimensiones y políticas del MIPG (Modelo Integrado de Gestión)</t>
  </si>
  <si>
    <t>Gerente General y Comité de Gestión Institucional y Desempeño</t>
  </si>
  <si>
    <t>(Número de casos  revisados /Total de solicitudes) x 100</t>
  </si>
  <si>
    <t>Medición por indicadores</t>
  </si>
  <si>
    <t xml:space="preserve">Realizar el seguimiento al Plan Anticorrupción y atención al Ciudadano y a los riesgos de corrupción, publicar informes cuatrimestrales en la pagina web,  según lo  establecido en  el decreto 1474 de 2011 </t>
  </si>
  <si>
    <r>
      <t xml:space="preserve">VERSIÓN: </t>
    </r>
    <r>
      <rPr>
        <sz val="10"/>
        <color indexed="8"/>
        <rFont val="Arial"/>
        <family val="2"/>
      </rPr>
      <t>03</t>
    </r>
  </si>
  <si>
    <r>
      <rPr>
        <b/>
        <sz val="10"/>
        <rFont val="Arial"/>
        <family val="2"/>
      </rPr>
      <t>PROCESO:</t>
    </r>
    <r>
      <rPr>
        <sz val="10"/>
        <rFont val="Arial"/>
        <family val="2"/>
      </rPr>
      <t xml:space="preserve">  DIRECCIONAMIENTO ESTRATÉGICO</t>
    </r>
  </si>
  <si>
    <t>SEGUIMIENTO AL PLAN DE ACCION DE LA BENEFICENCIA DE CUNDINAMARCA A JUNIO 30 DE 2020 
PLAN DEPARTAMENTAL DE DESARROLLO:  "CUNDINAMARCA REGIÓN QUE PROGRESA"</t>
  </si>
  <si>
    <t>INICIAL (Enero 2020)</t>
  </si>
  <si>
    <t>META (Diciembre 2020)</t>
  </si>
  <si>
    <r>
      <rPr>
        <b/>
        <sz val="9"/>
        <rFont val="Arial"/>
        <family val="2"/>
      </rPr>
      <t>Línea Estratégica</t>
    </r>
    <r>
      <rPr>
        <sz val="9"/>
        <rFont val="Arial"/>
        <family val="2"/>
      </rPr>
      <t xml:space="preserve">: Más Bienestar 
</t>
    </r>
    <r>
      <rPr>
        <b/>
        <sz val="9"/>
        <rFont val="Arial"/>
        <family val="2"/>
      </rPr>
      <t>Programa</t>
    </r>
    <r>
      <rPr>
        <sz val="9"/>
        <rFont val="Arial"/>
        <family val="2"/>
      </rPr>
      <t xml:space="preserve">: Toda Una Vida Contigo
</t>
    </r>
    <r>
      <rPr>
        <b/>
        <sz val="9"/>
        <rFont val="Arial"/>
        <family val="2"/>
      </rPr>
      <t>Subprograma:</t>
    </r>
    <r>
      <rPr>
        <sz val="9"/>
        <rFont val="Arial"/>
        <family val="2"/>
      </rPr>
      <t xml:space="preserve"> Experiencia y Sabiduría 
Proyecto 1. Protección social integral de las personas adultas mayores en centros de la Beneficencia de Cundinamarca
Proyecto 2. Atención Integral a Personas Consumidoras de Sustancias Psicoactivas en Programas de la Beneficencia de Cundinamarca
</t>
    </r>
    <r>
      <rPr>
        <b/>
        <sz val="9"/>
        <rFont val="Arial"/>
        <family val="2"/>
      </rPr>
      <t xml:space="preserve">Programa: </t>
    </r>
    <r>
      <rPr>
        <sz val="9"/>
        <rFont val="Arial"/>
        <family val="2"/>
      </rPr>
      <t xml:space="preserve"> Cundinamarqueses inquebrantables
</t>
    </r>
    <r>
      <rPr>
        <b/>
        <sz val="9"/>
        <rFont val="Arial"/>
        <family val="2"/>
      </rPr>
      <t>Subprograma:</t>
    </r>
    <r>
      <rPr>
        <sz val="9"/>
        <rFont val="Arial"/>
        <family val="2"/>
      </rPr>
      <t xml:space="preserve"> Cundinamarca Accesible
Proyecto: Protección social a las personas con discapacidad mental y cognitiva en centros de la Beneficencia de Cundinamarca</t>
    </r>
  </si>
  <si>
    <t>Liderar los planes, programas y proyectos de la Entidad y controlar su ejecución.</t>
  </si>
  <si>
    <t>Cumplir al 90%  la planeación institucional</t>
  </si>
  <si>
    <t>Índice de cumplimiento del Plan Anual de Acción de la entidad</t>
  </si>
  <si>
    <t>Gerente General y equipo directivo de la entidad</t>
  </si>
  <si>
    <t>Liderar en la entidad la planeación y formulación de las metas y programas de la entidad en el nuevo Plan Departamental de Desarrollo y su  armonización al Plan vigente, así como los proyectos de inversión de la entidad en cumplimiento de su misión institucional.</t>
  </si>
  <si>
    <t>Formular en coordinación con las dependencias competentes las metas y programas del Plan Departamental de Desarrollo y los proyectos de inversión de la entidad.</t>
  </si>
  <si>
    <t>(Número de metas y proyectos formulados / 6 programados) x 100</t>
  </si>
  <si>
    <t xml:space="preserve">Formular en coordinación con las demás dependencias de la entidad, el Plan de Acción 2020, Plan anticorrupción y atención al Ciudadano, Plan de Asistencia Técnica 2020 y Plan Operativo Anual de inversión 2021. </t>
  </si>
  <si>
    <t>(Número de planes formulados / Total de planes requeridos 4) x 100</t>
  </si>
  <si>
    <t>Participar en las actividades de formulación e implementación de políticas públicas sociales del Departamento y sus planes de implementación, en las cuales se convoque a la entidad y delegue la Gerencia.</t>
  </si>
  <si>
    <t>Participar en los Comités, Subcomités y Mesas de trabajo relacionados con la políticas públicas sociales departamentales y planes de implementación, relacionados con la misión institucional de la entidad.</t>
  </si>
  <si>
    <t>(Número de políticas públicas con Participación de la Beneficencia / Número de políticas públicas sociales  convocadas por el Departamento-7) x 100</t>
  </si>
  <si>
    <t>(Número informes elaborados de seguimiento al plan de acción, POAI y Plan de asistencia técnica/ 6 programados) x 100</t>
  </si>
  <si>
    <t>Consolidar y presentar  informe estadístico de atención a víctimas del conflicto armado</t>
  </si>
  <si>
    <t>(Número informes elaborados / 4 programados) x 100</t>
  </si>
  <si>
    <t>(Número de Audiencia realizada /1 programada) x 100</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</si>
  <si>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</si>
  <si>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 xml:space="preserve">Mantener el Sistema Integrado de Gestión (MIPG) </t>
  </si>
  <si>
    <t>Jefe de Oficina y Técnico  de la Oficina de Planeación</t>
  </si>
  <si>
    <t>Participar en las auditorías al Sistema Integrado de Gestión</t>
  </si>
  <si>
    <t>(Número de auditorías realizadas / Número de Auditorías Programadas) x 100</t>
  </si>
  <si>
    <t>Jefe de Oficina, Profesional  y Técnico  de la Oficina Asesora de Planeación</t>
  </si>
  <si>
    <t>Actualización y socialización de los mapas de riesgos de gestión y de riesgos de corrupción de la Entidad</t>
  </si>
  <si>
    <t>(Número de mapas de riesgos actualizados y socializados por proceso / Mapas de riesgos existentes con necesidad de actualización 28) x 100</t>
  </si>
  <si>
    <t>Jefe Oficina de Planeación y Técnico Oficina</t>
  </si>
  <si>
    <t>(Número de Reporte de Indicadores / 1) x 100</t>
  </si>
  <si>
    <t>Técnico Oficina Asesora de Planeación</t>
  </si>
  <si>
    <t>Implementar el  MIPG en la entidad: Diligenciar los cuestionarios FURAG, socializar los planes de acción que de ellos se derivan, realizar el seguimiento a los planes de Acción, elaborar los informes y socializar los resultados con los líderes y responsables de los procesos y políticas de gestión.</t>
  </si>
  <si>
    <t>Jefe Oficina de Planeación, Profesional</t>
  </si>
  <si>
    <t>(Número de informes publicados en el portal de la entidad / Número de informes a publicar 8) x 100</t>
  </si>
  <si>
    <t xml:space="preserve">(Certificado de calidad / 1 Certificado programado) x 100 </t>
  </si>
  <si>
    <r>
      <t>Línea Estratégica:</t>
    </r>
    <r>
      <rPr>
        <sz val="8"/>
        <rFont val="Arial"/>
        <family val="2"/>
      </rPr>
      <t xml:space="preserve"> Más Bienestar </t>
    </r>
    <r>
      <rPr>
        <b/>
        <sz val="8"/>
        <rFont val="Arial"/>
        <family val="2"/>
      </rPr>
      <t xml:space="preserve">
Programa: </t>
    </r>
    <r>
      <rPr>
        <sz val="8"/>
        <rFont val="Arial"/>
        <family val="2"/>
      </rPr>
      <t>Toda Una Vida Contigo</t>
    </r>
    <r>
      <rPr>
        <b/>
        <sz val="8"/>
        <rFont val="Arial"/>
        <family val="2"/>
      </rPr>
      <t xml:space="preserve">
Subprograma: </t>
    </r>
    <r>
      <rPr>
        <sz val="8"/>
        <rFont val="Arial"/>
        <family val="2"/>
      </rPr>
      <t xml:space="preserve">Experiencia y Sabiduría </t>
    </r>
    <r>
      <rPr>
        <b/>
        <sz val="8"/>
        <rFont val="Arial"/>
        <family val="2"/>
      </rPr>
      <t xml:space="preserve">
Proyecto 1.</t>
    </r>
    <r>
      <rPr>
        <sz val="8"/>
        <rFont val="Arial"/>
        <family val="2"/>
      </rPr>
      <t xml:space="preserve"> Protección social integral de las personas adultas mayores en centros de la Beneficencia de Cundinamarca
</t>
    </r>
    <r>
      <rPr>
        <b/>
        <sz val="8"/>
        <rFont val="Arial"/>
        <family val="2"/>
      </rPr>
      <t>Proyecto 2.</t>
    </r>
    <r>
      <rPr>
        <sz val="8"/>
        <rFont val="Arial"/>
        <family val="2"/>
      </rPr>
      <t xml:space="preserve"> Atención Integral a Personas Consumidoras de Sustancias Psicoactivas en Programas de la Beneficencia de Cundinamarca</t>
    </r>
    <r>
      <rPr>
        <b/>
        <sz val="8"/>
        <rFont val="Arial"/>
        <family val="2"/>
      </rPr>
      <t xml:space="preserve">
Programa:  </t>
    </r>
    <r>
      <rPr>
        <sz val="8"/>
        <rFont val="Arial"/>
        <family val="2"/>
      </rPr>
      <t>Cundinamarqueses inquebrantables</t>
    </r>
    <r>
      <rPr>
        <b/>
        <sz val="8"/>
        <rFont val="Arial"/>
        <family val="2"/>
      </rPr>
      <t xml:space="preserve">
Subprograma: </t>
    </r>
    <r>
      <rPr>
        <sz val="8"/>
        <rFont val="Arial"/>
        <family val="2"/>
      </rPr>
      <t>Cundinamarca Accesible</t>
    </r>
    <r>
      <rPr>
        <b/>
        <sz val="8"/>
        <rFont val="Arial"/>
        <family val="2"/>
      </rPr>
      <t xml:space="preserve">
Proyecto:</t>
    </r>
    <r>
      <rPr>
        <sz val="8"/>
        <rFont val="Arial"/>
        <family val="2"/>
      </rPr>
      <t xml:space="preserve"> Protección social a las personas con discapacidad mental y cognitiva en centros de la Beneficencia de Cundinamarca</t>
    </r>
  </si>
  <si>
    <t xml:space="preserve">Diseño y planificación de un programa  de  protección integral a personas con  consumo de sustancias psicoactivas </t>
  </si>
  <si>
    <t>Creación de un modelo de atención a personas consumidoras de sustancias psicoactivas y planificar su implementación</t>
  </si>
  <si>
    <t>(Modelo de Atención creado / 1 programado) x 100</t>
  </si>
  <si>
    <t>Gerente y equipo de trabajo interdisciplinario e interinstitucional</t>
  </si>
  <si>
    <t xml:space="preserve">Actualización y planificación de los servicios de atención a la población vulnerable en programas de protección social de la Beneficencia </t>
  </si>
  <si>
    <t>Actualización de los servicios y modelos de atención de protección social a las personas mayores y a las personas con discapacidad mental en los centros de la Beneficencia. (anexos técnicos)</t>
  </si>
  <si>
    <t>(Número de Modelos de Atención actualizados para la protección y restablecimiento de derechos / 2 programado) x 100</t>
  </si>
  <si>
    <t>Proteger de manera integral a las personas adultas mayores que ingresan a los programas de protección de la Beneficencia en 5 centros.</t>
  </si>
  <si>
    <t>Proteger de manera integral a 850 Personas Mayores en los centros de protección de la Beneficencia</t>
  </si>
  <si>
    <t>(Número de personas mayores protegidas en el período / 850 programadas) x 100</t>
  </si>
  <si>
    <t>Proteger de manera integral a  las personas con discapacidad mental y cognitiva que ingresan a los programas de protección de la Beneficencia en 3 centros.</t>
  </si>
  <si>
    <t>Proteger de manera integral a 1500 personas en situación de  discapacidad mental y cognitiva en los centros de protección de la Beneficencia.</t>
  </si>
  <si>
    <t>(Número de personas con en situación de discapacidad protegidas en el período / 1500 Programado) x 100</t>
  </si>
  <si>
    <t>Realizar seguimiento a la efectividad del programa nutricional de la población atendida</t>
  </si>
  <si>
    <t xml:space="preserve">(Número de Personas con discapacidad mental y cognitiva con situación normal nutricional / Número Personas con Discapacidad mental atendidas) x 100%    </t>
  </si>
  <si>
    <t>(Número de alcaldías asesoradas/Número de alcaldías que solicitaron el servicio) x 100</t>
  </si>
  <si>
    <t>Seguimiento y soporte técnico a las autoridades municipales en la ejecución financiera de los convenios interadministrativos con alcaldías municipales.</t>
  </si>
  <si>
    <t xml:space="preserve">(valor de los ingresos económicos por concepto de contratos interadministrativos con alcaldías / Total recursos proyectados para la vigencia) x 100  </t>
  </si>
  <si>
    <t>Profesionales y Técnicos de las Subgerencias de Protección Social y Financiera</t>
  </si>
  <si>
    <t xml:space="preserve">Suscripción de contratos y convenios con entes competentes y responsables de la atención a personas vulnerables atendidas por la Beneficencia </t>
  </si>
  <si>
    <t xml:space="preserve">Gerente,  Subgerente de Protección Social, Secretaría General (Contratación) y Profesionales de la Subgerencia Protección Social </t>
  </si>
  <si>
    <t>(Número de personas atendidas con contrato y convenio interadministrativos / Número total personas atendidas) x 100</t>
  </si>
  <si>
    <t>(Total de recursos de cooperación ejecutados /Total de recursos de cooperación pactados) x 100</t>
  </si>
  <si>
    <t>Subgerente, Profesionales Protección Social supervisores de los contratos, gestión  de  inmuebles y  supervisión  financiera y directores de los centros de protección</t>
  </si>
  <si>
    <t>Participar en los comités, mesas y grupos de trabajo relacionados con la políticas públicas sociales departamentales de atención a  personas adultos mayores y personas en condición de discapacidad.</t>
  </si>
  <si>
    <t>(Número  de  reuniones de políticas públicas con Participación de la Beneficencia / Número reuniones  de políticas públicas sociales  convocadas por el Departamento) x 100</t>
  </si>
  <si>
    <t xml:space="preserve">Subgerente de  protección  Social  y Jefe Oficina de Planeación </t>
  </si>
  <si>
    <t>(Número de asesorías atendidas /Número de asesorías solicitadas)  x 100</t>
  </si>
  <si>
    <t xml:space="preserve">Profesional en trabajo social </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</si>
  <si>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Mejores instituciones, más eficiencia</t>
    </r>
  </si>
  <si>
    <t xml:space="preserve">Apoyar la implementación del Modelo Integrado de Planeación y Gestión (MIPG) y el mantenimiento del Sistema Integrado de Gestión. </t>
  </si>
  <si>
    <t>Actualizar en el portal web de manera permanente la información de oferta institucional
Redactar la carta de trato digno al usuario indicando sus derechos y los medios para garantizarlos. 
Participar en las actividades programadas para la renovación o recertificación al Sistema Integrado de Gestión como actualización documental, reporte de informes e indicadores de gestión, cierre de acciones, auditorías internas y externas, etc.</t>
  </si>
  <si>
    <t>PROCESO GESTIÓN FINANCIERA</t>
  </si>
  <si>
    <t>Línea Estratégica: Más Bienestar 
Programa: Toda Una Vida Contigo
Subprograma: Experiencia y Sabiduría 
Proyecto 1. Protección social integral de las personas adultas mayores en centros de la Beneficencia de Cundinamarca
Proyecto 2. Atención Integral a Personas Consumidoras de Sustancias Psicoactivas en Programas de la Beneficencia de Cundinamarca
Programa:  Cundinamarqueses inquebrantables
Subprograma: Cundinamarca Accesible
Proyecto: Protección social a las personas con discapacidad mental y cognitiva en centros de la Beneficencia de Cundinamarca</t>
  </si>
  <si>
    <r>
      <rPr>
        <b/>
        <sz val="9"/>
        <rFont val="Arial"/>
        <family val="2"/>
      </rPr>
      <t>Línea Estratégica</t>
    </r>
    <r>
      <rPr>
        <sz val="9"/>
        <rFont val="Arial"/>
        <family val="2"/>
      </rPr>
      <t xml:space="preserve">: Gobernanza
</t>
    </r>
    <r>
      <rPr>
        <b/>
        <sz val="9"/>
        <rFont val="Arial"/>
        <family val="2"/>
      </rPr>
      <t xml:space="preserve">Programa: </t>
    </r>
    <r>
      <rPr>
        <sz val="9"/>
        <rFont val="Arial"/>
        <family val="2"/>
      </rPr>
      <t xml:space="preserve">Gestión Pública Inteligente
</t>
    </r>
    <r>
      <rPr>
        <b/>
        <sz val="9"/>
        <rFont val="Arial"/>
        <family val="2"/>
      </rPr>
      <t>Subprograma</t>
    </r>
    <r>
      <rPr>
        <sz val="9"/>
        <rFont val="Arial"/>
        <family val="2"/>
      </rPr>
      <t>: Mejores instituciones, más eficiencia</t>
    </r>
  </si>
  <si>
    <t>Estados Financieros Vigencia 2019 aprobados por el Consejo Directivo de la Entidad</t>
  </si>
  <si>
    <t>Presentar y sustentar los Estados Financieros Vigencia 2019 al Consejo Directivo de la Entidad para su aprobación</t>
  </si>
  <si>
    <t>Cumplir con las actividades del plan de Acción del MIPG, orientadas por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</si>
  <si>
    <t>PROCESO GESTIÓN JURÍDICA</t>
  </si>
  <si>
    <t>Línea Estratégica: Gobernanza
Programa: Gestión Pública Inteligente
Subprograma: Mejores instituciones, más eficiencia</t>
  </si>
  <si>
    <t>Ejecutar las actividades del plan de Acción del MIPG:
Definir la política de clasificación y reserva de información y expedir el acto administrativo que determina la información reservada y clasificada de la entidad
Formular, divulgar el Plan de Prevención del Daño Antijurídico, capacitar a todos los funcionarios y contratistas en la Prevención del Daño Antijurídico.
Realizar el seguimiento y medición de los indicadores del Plan de Prevención del Daño Antijurídico.
Definir los lineamientos y directrices de conflicto de intereses
y las demás actividades que se deriven del FURAG para 2020
Participar en las actividades programadas para la renovación o recertificación al Sistema Integrado de Gestión como actualización documental, reporte de informes e indicadores de gestión, cierre de acciones, auditorías internas y externas, etc.</t>
  </si>
  <si>
    <t>PROCESO ADMINISTRACIÓN DE BIENES INMUEBLES</t>
  </si>
  <si>
    <t>Supervisión del recaudo de ingresos por concepto de arrendamientos, bienes, legados, donaciones y rentas, fortaleciendo el recaudo y fiscalización de los ingresos de la entidad por concepto de ingresos corrientes y recursos de capital.</t>
  </si>
  <si>
    <t>Supervisar el recaudo por concepto de cánones de arrendamiento de inmuebles.</t>
  </si>
  <si>
    <t>(Valor total de arrendamientos sin descuentos / Ingresos proyectados) x 100</t>
  </si>
  <si>
    <t>(Número  inmuebles arrendados por la entidad/ Número total Inmuebles para arrendar) x 100</t>
  </si>
  <si>
    <t>(Número  inmuebles arrendados por la Inmobiliaria Cundinamarquesa  / Número total Inmuebles para arrendar) x 100</t>
  </si>
  <si>
    <t>(Número de inmuebles con información actualizada / Número total de inmuebles) x 100</t>
  </si>
  <si>
    <t>(Número informes de la inmobiliaria evaluados / Número informes recibidos) x 100</t>
  </si>
  <si>
    <t>(Número avalúos realizados / los proyectados para la vigencia)  x 100</t>
  </si>
  <si>
    <t>(Ingresos recaudados por cartera / Total de cartera vencida) x 100</t>
  </si>
  <si>
    <t>Jefe de Oficina de Gestión Integral de Bienes Inmuebles, Oficina Asesora Jurídica y Subgerencia Financiera</t>
  </si>
  <si>
    <t>(Número de inmuebles con pago de impuestos / Número total de inmuebles) x 100</t>
  </si>
  <si>
    <t>Jefe de Oficina de Gestión Integral de Bienes Inmuebles, Profesional Universitario</t>
  </si>
  <si>
    <t>(Número de informes de verificación de presupuestos  elaborados / Número de presupuestos recibidos ) x 100</t>
  </si>
  <si>
    <t>Gerente General, Jefe de Oficina de Bienes Inmuebles y Profesional Universitario (Arquitecto)</t>
  </si>
  <si>
    <t>(Número de proyectos con seguimiento de la entidad / número total de proyectos fiduciarios) x 100</t>
  </si>
  <si>
    <t>Fiduciarias, Gerente y Jefe de Oficina  de Bienes inmuebles</t>
  </si>
  <si>
    <t xml:space="preserve">(Número de Actividades ejecutadas)  / Número de Actividades programadas) x 100 </t>
  </si>
  <si>
    <t>Realizar seguimiento al Plan Anticorrupción y Atención al Ciudadano</t>
  </si>
  <si>
    <t xml:space="preserve">Apoyar la actualización y seguimiento a la  implementación del Modelo Integrado de Planeación y Gestión (MIPG) y el mantenimiento del Sistema Integrado de Gestión. </t>
  </si>
  <si>
    <t>Realizar seguimiento al cumplimiento de los Planes de Acción generados en la implementación y mantenimiento del MIPG de cada política (proceso), de acuerdo al seguimiento realizado por la Oficina Asesora de Planeación.</t>
  </si>
  <si>
    <t xml:space="preserve">(Número de informes de seguimiento)  / Número de Informes programados) x 100 </t>
  </si>
  <si>
    <t>Capacitar sobre el Código Único Disciplinario a los servidores públicos y contratistas de la entidad, emitir las comunicaciones preventivas de faltas disciplinarias en general y por respuestas fuera de términos a las solicitudes.</t>
  </si>
  <si>
    <t>(Número de funcionarios y contratistas que recibieron capacitación e información / Número Total de funcionarios y contratistas) x 100</t>
  </si>
  <si>
    <t>(Número de cargos provistos clasificados por tipo de cargo/ Número de cargos a proveer) x 100</t>
  </si>
  <si>
    <t>Gerente General,  Secretario General y Profesional universitario</t>
  </si>
  <si>
    <t xml:space="preserve">Implementar la POLÍTICA DE INTEGRIDAD 
</t>
  </si>
  <si>
    <t>Medir la apropiación de todos los servidores públicos al CODIGO DE INTEGRIDAD, mediante encuestas y socializar los resultados.
Divulgar el Código de Integridad en la inducción y reinducción de los funcionarios y contratistas de la entidad
Activar el grupo Gestor de la política de Integridad de la entidad y ejecutar las funciones del mismo
Aplicar encuestas para identificación de  observaciones y mejoras al código de Integridad
Análisis de buenas prácticas una vez implementado el código de integridad
Actualizar el Código de Integridad considerando los aportes hechos por los servidores públicos</t>
  </si>
  <si>
    <t>(Número de actividades ejecutadas/ Número de actividades programadas 6)/100</t>
  </si>
  <si>
    <t xml:space="preserve">(Número de Actividades ejecutadas)  / Número de Actividades programadas 9 ) x 100 </t>
  </si>
  <si>
    <r>
      <t xml:space="preserve">Formular </t>
    </r>
    <r>
      <rPr>
        <b/>
        <sz val="9"/>
        <rFont val="Arial"/>
        <family val="2"/>
      </rPr>
      <t>el plan de gestión del conocimiento e innovación,</t>
    </r>
    <r>
      <rPr>
        <sz val="9"/>
        <rFont val="Arial"/>
        <family val="2"/>
      </rPr>
      <t xml:space="preserve"> que incluya la identificación  y registro del conocimiento y experiencia de la entidad, consolidación de estudios e investigaciones donde esta ha sido parte, identificación del conocimiento tácito de la entidad, recopilación y documentación, promover los espacios de ideación e innovación, comunicación y soluciones efectivas a las problemáticas de la entidad, documentar las buenas prácticas y la memoria institucional y divulgarla a los grupos de valor, identificar redes de conocimiento y gestionar la participación de la entidad en ellas.
Diseño del procedimiento de gestión del conocimiento (todo conocimiento que produzcan los servidores públicos y contratistas de la Beneficencia será debidamente documentado y sustentado y para garantizar la propiedad de autor de la entidad, será elevado a Resolución o Acuerdo del Consejo Directivo, según la importancia del tema – tabla clasificación documental.</t>
    </r>
  </si>
  <si>
    <t>Adelantar el proceso de adquisición de hardware</t>
  </si>
  <si>
    <t>Apoyar las actividades referentes a Gobierno y Seguridad Digital y publicación de información en el portal web de la entidad</t>
  </si>
  <si>
    <t>(Número de informes recibidos y publicados en la web/ Número Total de informes requeridos por Ley) x 100</t>
  </si>
  <si>
    <t>Formular, controlar y publicar el Plan Anual de Adquisiciones</t>
  </si>
  <si>
    <t>(Plan Anual de Adquisiciones consolidado, actualizado y publicado en secop y portal web / 1) x 100</t>
  </si>
  <si>
    <t>Numero de actualizaciones del Plan Anual de Adquisiciones realizadas durante la vigencia</t>
  </si>
  <si>
    <t>Seguimiento a la ejecución del  Plan Anual de Adquisiciones</t>
  </si>
  <si>
    <t>(Informe de seguimiento al Plan Anual de Adquisiciones actualizado y publicado en el portal web/1) x 100</t>
  </si>
  <si>
    <t>Adelantar los procedimientos de baja de los bienes devolutivos que se encuentran inservibles y obsoletos y que no requiere la entidad para su normal funcionamiento, para su posterior aprobación por parte de la Gerencia.</t>
  </si>
  <si>
    <t xml:space="preserve"> PROCESO GESTIÓN RECURSOS FÍSICOS</t>
  </si>
  <si>
    <t>Elaborar los estudios previos a la contratación que sea necesaria para la prestación de los servicios de vigilancia, aseguramiento de bienes de la entidad, suministro de combustible y mantenimiento del parque automotor</t>
  </si>
  <si>
    <t>Programar las actividades de mantenimiento preventivo y correctivo de los vehículos que conforman el parque automotor de la entidad, con el fin de asegurar la prestación del servicio</t>
  </si>
  <si>
    <t>Asegurar la prestación del servicio del parque automotor</t>
  </si>
  <si>
    <t>(Número de Horas disponibles - Número de Horas no disponibles por mantenimiento) / Número de Disponibles) x 100</t>
  </si>
  <si>
    <t>Cumplir con las actividades del plan de Acción del MIPG, como Publicación del programa de gestión documental y tablas de retención documental y las que oriente la Oficina de Planeación
Participar en las actividades programadas para la renovación o recertificación al Sistema Integrado de Gestión como actualización documental, reporte de informes e indicadores de gestión, cierre de acciones, auditorías internas y externas, etc.</t>
  </si>
  <si>
    <t xml:space="preserve"> PROCESO GESTIÓN DOCUMENTAL</t>
  </si>
  <si>
    <t xml:space="preserve">Realizar los estudios previos para contratación relacionada con el archivo y gestión documental de la entidad. </t>
  </si>
  <si>
    <t>Elaborar los estudios previos a la contratación que sean necesarios para mantener el archivo y la gestión documental de la entidad</t>
  </si>
  <si>
    <t>Lograr el 100% de implementación del Sistema de Gestión Documental Orfeo en el archivo central de la entidad</t>
  </si>
  <si>
    <t>(Número de actividades ejecutadas /Total actividades programadas) x 100</t>
  </si>
  <si>
    <t>Ejecutar las siguientes actividades del Plan de Acción del MIPG: Publicación del programa de gestión documental y tablas de retención documental
Formular y desarrollar la política de gestión ambiental armonizada al sistema de gestión documental
Participar en las actividades programadas para la renovación o recertificación al Sistema Integrado de Gestión como actualización documental, reporte de informes e indicadores de gestión, cierre de acciones, auditorías internas y externas, etc.</t>
  </si>
  <si>
    <t xml:space="preserve">(Número de personas orientadas e informadas clasificadas de acuerdo con la naturaleza de la solicitud /Número de personas informadas y orientadas) x 100 </t>
  </si>
  <si>
    <t>(Nivel Satisfacción entre bueno y excelente / Total de Encuestas de satisfacción al ciudadano aplicadas en la sede administrativa) x 100.</t>
  </si>
  <si>
    <r>
      <t xml:space="preserve">Cumplir con las actividades del plan de Acción del MIPG, </t>
    </r>
    <r>
      <rPr>
        <b/>
        <sz val="9"/>
        <rFont val="Arial"/>
        <family val="2"/>
      </rPr>
      <t>POLITICA ATENCION AL CIUDADANO:</t>
    </r>
    <r>
      <rPr>
        <sz val="9"/>
        <rFont val="Arial"/>
        <family val="2"/>
      </rPr>
      <t xml:space="preserve">
Contabilizar todas las PQRSD recibidas por todos los canales, incluido el sistema de gestión documental Orfeo 
Fortalecer la medición de la percepción del servicio a través del diligenciamiento de la encuesta por parte de todos los funcionarios 
y las que se deriven del diligenciamiento del FURAG que informará la Oficina Asesora de Planeación
Participar en las actividades programadas para la renovación o recertificación al Sistema Integrado de Gestión como actualización documental, reporte de informes e indicadores de gestión, cierre de acciones, auditorías internas y externas, etc.</t>
    </r>
  </si>
  <si>
    <t>Profesional Especializado (e)</t>
  </si>
  <si>
    <r>
      <t xml:space="preserve">FECHA: </t>
    </r>
    <r>
      <rPr>
        <sz val="10"/>
        <rFont val="Arial"/>
        <family val="2"/>
      </rPr>
      <t>23/06/2020</t>
    </r>
  </si>
  <si>
    <t>Acciones  Pendientes de las generadas en el autodiagnóstico MIPG 2019</t>
  </si>
  <si>
    <t xml:space="preserve">(Número de Actividades ejecutadas)  / Número de Actividades programadas 2) x 100 </t>
  </si>
  <si>
    <t>Almacenista y Auxiliares</t>
  </si>
  <si>
    <t>Profesional Oficina Planeación</t>
  </si>
  <si>
    <t>Con corte a mayo de 2020, se revisaron y evaluaron los informes de gestión de administración de inmuebles entregados por la Empresa Inmobiliaria correspondientes a los períodos de enero a mayo de 2020</t>
  </si>
  <si>
    <t>La Empresa inmobiliaria Cundinamarquesa certificó una cartera de $835.501.530 para la vigencia 2019, de los cuales se han recuperado $647.196.349 por la Beneficencia con corte a mayo de 2020.</t>
  </si>
  <si>
    <r>
      <t xml:space="preserve">Se formularon las 3 metas de la Beneficencia en el Plan Departamental de Desarrollo "Cundinamarca, Región que Progresa", período 2020-2024:
Meta Nº </t>
    </r>
    <r>
      <rPr>
        <b/>
        <sz val="9"/>
        <rFont val="Arial"/>
        <family val="2"/>
      </rPr>
      <t>130:</t>
    </r>
    <r>
      <rPr>
        <sz val="9"/>
        <rFont val="Arial"/>
        <family val="2"/>
      </rPr>
      <t xml:space="preserve"> Brindar protección social integral a 790 personas adultas mayores cada año en los centros de protección de la Beneficencia de Cundinamarca.
Meta Nº</t>
    </r>
    <r>
      <rPr>
        <b/>
        <sz val="9"/>
        <rFont val="Arial"/>
        <family val="2"/>
      </rPr>
      <t xml:space="preserve"> 141</t>
    </r>
    <r>
      <rPr>
        <sz val="9"/>
        <rFont val="Arial"/>
        <family val="2"/>
      </rPr>
      <t xml:space="preserve">: Atender a 500 personas mayores de 18 años consumidoras de sustancias psicoactivas.
Meta Nº </t>
    </r>
    <r>
      <rPr>
        <b/>
        <sz val="9"/>
        <rFont val="Arial"/>
        <family val="2"/>
      </rPr>
      <t>165</t>
    </r>
    <r>
      <rPr>
        <sz val="9"/>
        <rFont val="Arial"/>
        <family val="2"/>
      </rPr>
      <t>: Brindar protección social integral a 1.500 personas mayores de 18 años con discapacidad mental cada año en los centros de protección de la Beneficencia de Cundinamarca.</t>
    </r>
  </si>
  <si>
    <r>
      <t xml:space="preserve">Proyectos de Inversión Formulados y registrados en banco: 
</t>
    </r>
    <r>
      <rPr>
        <b/>
        <sz val="9"/>
        <rFont val="Arial"/>
        <family val="2"/>
      </rPr>
      <t>SPCP 298174</t>
    </r>
    <r>
      <rPr>
        <sz val="9"/>
        <rFont val="Arial"/>
        <family val="2"/>
      </rPr>
      <t xml:space="preserve"> protección de Personas consumidoras de Sustancias Psicoactivas en programa de la Beneficencia"
</t>
    </r>
    <r>
      <rPr>
        <b/>
        <sz val="9"/>
        <rFont val="Arial"/>
        <family val="2"/>
      </rPr>
      <t>SPCP 298179</t>
    </r>
    <r>
      <rPr>
        <sz val="9"/>
        <rFont val="Arial"/>
        <family val="2"/>
      </rPr>
      <t xml:space="preserve"> "Protección Social a las Personas con Discapacidad Mental y Cognitiva en Centros de la Beneficencia de Cundinamarca"
</t>
    </r>
    <r>
      <rPr>
        <b/>
        <sz val="9"/>
        <rFont val="Arial"/>
        <family val="2"/>
      </rPr>
      <t>SPCP 298181</t>
    </r>
    <r>
      <rPr>
        <sz val="9"/>
        <rFont val="Arial"/>
        <family val="2"/>
      </rPr>
      <t xml:space="preserve"> "Protección Social Integral de las Personas Adultas Mayores en Centros de la Beneficencia de Cundinamarca"</t>
    </r>
  </si>
  <si>
    <t>Gerente General, Jefe de Oficina y Profesional de Oficina de Planeación</t>
  </si>
  <si>
    <t>La entidad ha participado en los siguientes espacios, que han sido convocados en la vigencia:
Comité de seguridad Alimentaria - Cisancun el 15 de abril
Mesa Departamental de Vejez y envejecimiento el 21 de mayo
Subcomité de Asistencia y Atención de Víctimas del Conflicto Armado el 2 de junio</t>
  </si>
  <si>
    <t>Subgerente y Profesionales de Protección Social
Jefe de Oficina, Profesional y Técnico de la Oficina de Planeación</t>
  </si>
  <si>
    <t>Se han realizado 6 reportes mensuales de seguimiento al plan de acción y plan indicativo en el SAP, que comprende avance físico y financiero de las metas de la Beneficencia en el Plan Departamental de Desarrollo Unidos Podemos Más 2016-2020</t>
  </si>
  <si>
    <t xml:space="preserve">Se han elaborado 6 informes mensuales de atención a víctimas del conflicto armado y se han enviado dos informes a Secretaría de Gobierno </t>
  </si>
  <si>
    <t>Se han elaborado 6 informes de estadísticas de atención en centros de protección de la Beneficencia</t>
  </si>
  <si>
    <t>Administración del sistema Integrado de Gestión</t>
  </si>
  <si>
    <t>Se tienen los datos de medición de los indicadores de consumo de combustibles y consumo de papelería a junio de 2020 y serán registrados en el aplicativo de la Secretaría de Ambiente cuando lo solicite</t>
  </si>
  <si>
    <t>Los planes de acción derivados del FURAG 2018, están incorporados a los planes de acción de la entidad 2019 y 2020 y se ha realizado su seguimiento.
Se revisarán por el Comité Institucional de Gestión y Desempeño, las recomendaciones que hizo el DAFP con respecto a la vigencia 2019, para decidir su incorporación al plan de acción, programación y cumplimiento</t>
  </si>
  <si>
    <r>
      <t>En enero de 2020 la Oficina Asesora de Planeación publicó en el portal web de la entidad los siguientes documentos: Informe de gestión y seguimiento a dic 2019, informe de implementación del MIPG a dic 2019, Informe de empalme 2016 – 2019, Acta de Gestión Dr. Yesid Orlando Diaz, Plan Operativo Anual de Inversión 2019 y su ejecución, Evaluación Rendición Pública de Cuentas 2019, Plan Anticorrupción y de Atención al Ciudadano 2020,</t>
    </r>
    <r>
      <rPr>
        <sz val="9"/>
        <color indexed="10"/>
        <rFont val="Arial"/>
        <family val="2"/>
      </rPr>
      <t xml:space="preserve"> </t>
    </r>
    <r>
      <rPr>
        <sz val="9"/>
        <rFont val="Arial"/>
        <family val="2"/>
      </rPr>
      <t>Plan Rendición de Cuentas 2020, Plan de Acción 2020 y el seguimiento al Plan de Asistencia Técnica Primer trimestre 2020.
En junio se publicó el Plan de Acción 2020 y POAI armonizados al nuevo Plan Departamental de Desarrollo</t>
    </r>
  </si>
  <si>
    <t>Las auditoria externa al sistema integrado de gestión está programada para septiembre de 2020</t>
  </si>
  <si>
    <t>Se han adelantado las diligencias necesarias con el fin de entrar a calificar los procesos que se encuentran en indagación y/o investigación</t>
  </si>
  <si>
    <t>Se recibieron dos quejas en los transcurrido del año 2020, las cuales se encuentran en investigación, a las cuales se les hizo la apertura de indagación preliminar</t>
  </si>
  <si>
    <t>Tenemos un proceso con cierre de etapa de investigación pendiente de calificación de la etapa, por requerir a funcionario para determinar sentido de la calificación de la investigación</t>
  </si>
  <si>
    <t>Se encuentra un proceso para fallo, pendiente de emitir</t>
  </si>
  <si>
    <t>Se remitió queja recibida de centro de protección de Facatativá a la Procuraduría Provincial de Facatativá por competencia</t>
  </si>
  <si>
    <t>Esta oficina se encuentra pendiente de evolución de crisis humanitaria Covid 19 para realizar capacitación, de igual forma se programará para el mes de Septiembre de 2020</t>
  </si>
  <si>
    <t>No se ha requerido la publicación de documentos de la dependencia en el portal web de la entidad</t>
  </si>
  <si>
    <t>Se han llevado a cabo todos los proceso de contratación solicitados por cada una de las dependencias, de conformidad con el Pla anual de Adquisiciones</t>
  </si>
  <si>
    <t>Se atendió auditoría interna programada por la Oficina de Control Interno.</t>
  </si>
  <si>
    <t>Consolidó y Revisó Doris Lozano, Profesional Oficina Asesora de Planeación</t>
  </si>
  <si>
    <t>Este informe se sube a la plataforma  de la entidad finalizando el año, actualmente se esta alimentando continuamente en excel.</t>
  </si>
  <si>
    <t>A la fecha no se han realizado procesos de compra en la vigencia.</t>
  </si>
  <si>
    <t>La profesional en Trabajo Social de la Subgerencia de Protección Social ha elaborado las notas de prensa, las cuales son revisadas y publicadas en el portal web de la entidad y redes sociales de la Gobernación.</t>
  </si>
  <si>
    <t>En los meses de enero y febrero la entidad no autorizó visitas, en razón a la ejecución del proceso competitivo y respuesta a otros requerimientos administrativos.  Durante el mes de Marzo se ejecutaron 3 visitas de supervisión.  Posteriormente se suspendieron las visitas a los centros de protección por la pandemia del covid 19. Durante mayo y junio el proceso de supervisión se ejecuta de manera virtual, telefónica y con revisión de informes allegados por correo electrónico.
Se cuenta con supervisiones virtuales realizadas por contratistas en Nutrición (10) y Trabajo Social (5).</t>
  </si>
  <si>
    <t xml:space="preserve">Asesorar y orientar a las autoridades municipales en la etapa  precontractual para la suscripción de convenios interadministrativos de protección social </t>
  </si>
  <si>
    <t>Durante los tres primeros meses del año ingresaron 681 personas mayores al programas (294 mujeres y 387 hombres).  En razón a la Pandemia COVID 19 y a las medidas adoptadas para su prevención, no se han realizado ingresos de usuarios a los C.B.A. desde el mes de marzo de 2020, por lo que se evidencia reducción en el número de adultos mayores protegidos.</t>
  </si>
  <si>
    <t>Se recepcionaron 53 Acciones de Tutela de las cuales 23 requerían de respuesta  y las 30 restantes eran de fallo a favor de la entidad o de conocimiento: De las 23 Acciones de tutelas 3 fueron requeridas por la Corte, 18 por Juzgados, 1 por el Tribunal y 1 del Consejo de Estado.</t>
  </si>
  <si>
    <t>Se recepcionaron 2 solicitudes de conceptos, de los cuales se dio respuesta oportuna.</t>
  </si>
  <si>
    <t>En el primer semestre del año 2020 no han  notificado ningún proceso nuevo a la entidad.</t>
  </si>
  <si>
    <t xml:space="preserve">1. Definir la política de clasificación y reserva de información y expedir el acto administrativo que determina la información reservada y clasificada de la entidad
2. Formular, divulgar el Plan de Prevención del Daño Antijurídico, capacitar a todos los funcionarios y contratistas en la Prevención del Daño Antijurídico.
3. Realizar el seguimiento y medición de los indicadores del Plan de Prevención del Daño Antijurídico.
4. Definir los lineamientos y directrices de conflicto de intereses
y las demás actividades que se deriven del FURAG para 2020
</t>
  </si>
  <si>
    <t>Se han publicado en el portal web, 2 informes de  procesos activos, trimestralmente, en los que esta vinculada la entidad.</t>
  </si>
  <si>
    <t>Se elaboró plan de trabajo con el equipo profesional de la Oficina Asesora Jurídica a fin de ejecutar la acciones del MIPG y se asignaron responsabilidades.
Realizada la auditoría interna al Sistema Integrado de Gestión</t>
  </si>
  <si>
    <t>Se publicó en la página web de la entidad  uno de los tres informes programados para la vigencia, con un avance del 33.33%</t>
  </si>
  <si>
    <t>Se publicaron en el portal web, los informes de seguimiento y evaluación al Plan Anticorrupción y Atención al Ciudadano, el informe pormenorizado de control interno y el informe de control interno contable</t>
  </si>
  <si>
    <t>Informes trimestrales de PQRS y resultados de las encuestas de percepción de los servicios que brinda la entidad</t>
  </si>
  <si>
    <t>En el seguimiento realizado a las PQRS recepcionadas en pagina web, correo electrónico y buzones de la entidad, se han recibido y respondido en los términos que la ley,  513 PQRS.  Entre ellas 489 solicitudes, 12 quejas y 12 felicitaciones</t>
  </si>
  <si>
    <t>Se aplicaron encuestas en el primer trimestre se tabularon 64 encuestas.
52 de Trabajo social, 4 SIAC y 8 atención alcaldías municipales, evaluando los siguientes aspectos:
1. Conocimiento del tema: 97% excelente, 3% bueno. 
2.Respuesta clara y oportuna: 97% excelente y 3% bueno. 
3. El tiempo para ser atendido: 92% excelente y 8% bueno.
4. Actitud y disposición del funcionario para atenderle: 97% excelente y 3% bueno.</t>
  </si>
  <si>
    <t>Se realizaron las actividades programadas para cumplir con el plan de mejoramiento, auditorías interna al sistema integrado de gestión</t>
  </si>
  <si>
    <t>Se han aplicado 314 encuestas de medición de satisfacción de los usuarios y sus familias en 5 centros de protección, donde el nivel de satisfacción se encuentra entre excelente y bueno en un porcentaje del 95%. Se determinaron las acciones de mejora pertinentes a cada centro de protección, se socializaron y a la fecha se han puesto en práctica (proceso de mejora continua).</t>
  </si>
  <si>
    <t>No se han elaborado estudios previos en la vigencia.</t>
  </si>
  <si>
    <t>Se realizó la implementación de los tres módulos articulados con la herramienta Tecnológica Orfeo, se orientó un paso a paso para la solicitud de documentos en línea al Archivo Central  para uno de los funcionarios.</t>
  </si>
  <si>
    <t>Teniendo en cuenta que el convenio con el Archivo General se termina en septiembre de 2020, se solicitó una adición del convenio</t>
  </si>
  <si>
    <t>Se ha realizado 1 informe de seguimiento al Plan de Acción 2020 con corte a junio 30, un informe de seguimiento al POAI 2020 (por modificación en marzo) y dos informes trimestrales se seguimiento al Plan de Asistencia Técnica.</t>
  </si>
  <si>
    <t>La Oficina Asesora de Planeación ha atendido 12 solicitudes para la actualización de documentos del SIG en la vigencia, los mismos fueron socializados a los buzones de correo electrónico de los responsables de los procesos.
Estamos en proceso de ajuste general y actualización de la documentación e información del SIG en la Ruta de Consulta Interna.</t>
  </si>
  <si>
    <t>La Oficina Asesora de Planeación participó en las auditorías internas al Sistema Integrado de Gestión, conforme a la programación de la Oficina de Control Interno y próximamente acompañará las auditorías al sistema por parte del ente certificador externo Icontec.</t>
  </si>
  <si>
    <t>Jornada de trabajo programada para el 10 de agosto de 2020</t>
  </si>
  <si>
    <t>Los mapas de riesgo fueron actualizados por los líderes de los procesos</t>
  </si>
  <si>
    <t>Se  cumplió con los informes que deben ser publicados en el portal web de la entidad.</t>
  </si>
  <si>
    <t>Se realizó la auditoría interna al sistema integrado de gestión</t>
  </si>
  <si>
    <t>No se han realizado las trasferencias documentales programadas para la vigencia, desde la sede de la entidad al Archivo Central de acuerdo a lo establecido en las TRD, en razón a que este no cuenta con estantes suficientes para su organización, por dificultad presupuestal de la entidad.
En enero y febrero de 2020 se brindó capacitación en organización de fondos documentales a las Secretarias de la Subgerencia Financiera, Oficina Jurídica y Gerencia General, las demás programadas están suspendidas por la emergencia sanitaria generada por el covid 19 y una vez se supere esta emergencia se continuará con la capacitación.</t>
  </si>
  <si>
    <t>Durante el primer semestre de 2020 se han atendido de manera personal 120 personas, por teléfono a 125, por correo electrónico y página web 189,  por buzón de PQRS 17 y sistema Orfeo 340.</t>
  </si>
  <si>
    <t>Se han publicado y/o reportado todos los informes en la Plataforma SIA OBSERVA, así mismo se han publicado todos los informes y documentos que los supervisores presentan ante la Secretaria General para la publicación</t>
  </si>
  <si>
    <t>En enero de 2020 se formularon los planes de Acción 2020, Anticorrupción y Atención al Ciudadano 2020 y de Asistencia Técnica 2020. En junio se armonizaron al nuevo Plan Departamental de Desarrollo, el Plan de Acción 2020 y el Plan Operativo Anual de inversión 2020. 
el Plan de acción incluye las sugerencias presentadas por a comunidad en la RPC realizada el 28 de noviembre de 2019:
Tener en cuenta a los municipios de sexta categoría para la suscripción de contratos interadministrativos con las alcaldías
Mostrar el portafolio de servicios a todos los Alcaldes del Departamento e invitarles a asumir los gastos de las personas ya institucionalizadas y procedentes de sus municipios, suscribir convenios con otras entidades y ONGs, Propuestas de Trabajo con entes territoriales, gestionar recursos con los Departamentos, Nación y Municipios, búsqueda de ayuda económica internacional y Ampliar los cupos en el Centro Femenino Especial José Joaquín Vargas</t>
  </si>
  <si>
    <t>Programada para el segundo semestre del año. La presentación de la Rendición Pública de Cuentas, incluirá las sugerencias de la RPC realizada el 28 de noviembre de 2019:
Mostrar en las RPC las experiencias y avances  de los centros de protección, ampliar la información de los centros de protección, Un espacio en la RPC para los familiares</t>
  </si>
  <si>
    <t>Se han realizado 104 actividades de orientación y asesoría de manera presencial, telefónica y por correo electrónico, en respuesta a las solicitudes de cupos para personas con discapacidad mental y personas mayores, en servicios que no son competencia de la Beneficencia, se  orienta acerca de las redes de apoyo.  Se apoyó en el cobro de cartera a las alcaldías de Albán, Anapoima, Arbeláez, Bituima, Cachipay, Chaguaní, Chía, Choachí, Chocontá, Cogua, El Rosal, El Peñón, Facatativá y Fómeque</t>
  </si>
  <si>
    <t>Los Estados Financieros vigencia 2019, fueron presentados y aprobados por el Consejo Directivo el día 26 de Marzo de 2020.</t>
  </si>
  <si>
    <t>Se han presentado todos los informes a los Entes de Control a Junio 30 de 2020: Sia Contraloría, Sia Observa, Contaduría General de la Nación categoría Contable convergencia y presupuestal, medios magnéticos al distrito, exógenas a la Dian e informes a la Secretaria de Hacienda de la Gobernacion de Cundinamarca</t>
  </si>
  <si>
    <t>Se inició el año 2020 con 495 procesos, a los cuales se les ha realizado seguimiento permanente por parte del Técnico de la Oficina de manera virtual en los diferentes Juzgados, Tribunales y Cortes, informando debidamente a los Abogados  que representan a la entidad.</t>
  </si>
  <si>
    <t>A 30 de junio de 2020 se recepcionaron 13 Derechos de Petición de los cuales se dió respuesta oportuna</t>
  </si>
  <si>
    <t>A 30 de junio de 2020 se efectuaron 14 reuniones de Comité de audiencias de conciliación  para acudir ante Juzgados y Procuraduría, así: 4 Conciliaciones Judiciales y 0 Conciliaciones Extrajudiciales.</t>
  </si>
  <si>
    <t>A 30 de junio de 2020,  la Secretaria General de la entidad solicitó la revisión a 9 resoluciones, así: 8 para pago de prestaciones sociales de exfuncionarios y 1 de comité de bajas.</t>
  </si>
  <si>
    <t>Con corte al mes de junio se consideran 66 unidades administrados por la entidad, de los cuales hay 20 comodatos, 2 Contratos Interadministrativos (CBA San José y Granja Lepanto), 2  Institucionales (Cementerio de JJ Vargas y Julio Manrique), 3 aclaración de títulos (Alcoba, 2 oficina El Colegio Cúcuta), 1 posesión (Medalla Milagrosa), 10 en procesos jurídicos (Casa de las Cruces, Lote Parque de Sevilla, Casa Villa Javier, 1 parcela González Milton, 2 parcelas José Saúl Jiménez, 2 parcelas Omar Alvarado, 1 parcela Crisóstomo, 1 parcela Ramírez Isaac y 1 parcela Ramón Poveda, casa 13 de Parques del Muña), 5 arrendados y 7 disponibles (4 unidades con participaciones, bodega de San Andresito y 2 parcelas de la Colonia).</t>
  </si>
  <si>
    <r>
      <t xml:space="preserve">La Contraloría Departamental dentro del proceso de auditoría Gubernamental unificó en un solo plan de mejoramiento los hallazgos de vigencias anteriores, razón por la cual se hace seguimiento y gestión a dichos hallazgos en el plan de mejoramiento de la vigencia 2018, sin embargo es importante sumar a lo anterior los hallazgos de la auditoría virtual vigencia 2019 para un total a junio 30 de 2020 así:
</t>
    </r>
    <r>
      <rPr>
        <b/>
        <sz val="9"/>
        <rFont val="Arial"/>
        <family val="2"/>
      </rPr>
      <t>vigencia   hallazgos</t>
    </r>
    <r>
      <rPr>
        <sz val="9"/>
        <rFont val="Arial"/>
        <family val="2"/>
      </rPr>
      <t xml:space="preserve">
2018                25
2019                12
Planes de mejoramiento que ya fueron presentados al ente de control para subsanar los hallazgos</t>
    </r>
  </si>
  <si>
    <t>Durante el I Semestre de 2020 se adelantaron los estudios previos, estudios de mercado y se realizó apertura de proceso en el Secop II culminando con la Aceptación de Oferta 027 de 2020,  por valor de $7`608.860.  Las licencias se encuentran actualizadas hasta el 11/06/2021.</t>
  </si>
  <si>
    <t>Durante el I Semestre de 2020 se adelantaron los estudios de mercado para determinar el valor de 6 computadores portátiles y se encontró que el Secop II no permitía  diligenciar el proceso, ya que por el COVID-19 estaban cerradas las importaciones y el valor de la TRM estaba muy alta.</t>
  </si>
  <si>
    <t>Durante el I Semestre de 2020 se adelantaron los estudios previos, estudios de mercado y en comité de contratación aprobaron conciliar el proceso de selección.  Se tiene disponibilidad presupuestal Nº 205 de fecha 30 de junio de 2020.</t>
  </si>
  <si>
    <t>A junio 30 se suministró soporte en sitio con 41 solicitudes atendidas.
Se recibieron vía telefónica, WhatsApp y correo electrónico en el período de abril a junio 30,  80 solicitudes de soporte. Todas fueron atendidas.
Durante el I Semestre de 2020 se realizaron los estudios previos para contratar el soporte al sistema de información SWIM, OPS  018 de 2020 por valor de $42`000.000.
Durante el I Semestre de 2020 se realizaron los estudios previos para contratar el soporte al sistema de gestión documental ORFEO, OPS 035 de 2020 por valor de $27`500.000</t>
  </si>
  <si>
    <t>El link de Transparencia y Acceso a la Información a través del dominio www.beneficenciacundinamarca.gov.co, se mantiene actualizado con la información que se recibe de las diferentes dependencias.</t>
  </si>
  <si>
    <t>A junio 30 Se atendió las actividades que planteó la oficina de planeación como realizar el curso virtual MIPG
Se atendió auditoría interna programada por la Oficina de Control Interno.</t>
  </si>
  <si>
    <t>Se han realizado 14 actualizaciones hasta junio 28, debido a modificaciones en el inicio de ejecución, valor y objetos.</t>
  </si>
  <si>
    <t xml:space="preserve">Se encontró que en el aplicativo del sistema de inventarios SIIWEB, no han sido ingresados en su gran mayoría los elementos de mayor cuantía adquiridos por los centros en los años 2018 y 2019, por lo cual se optó por realizar en primera fase el levantamiento del inventario real de la entidad para determinar los elementos que se deben ingresar al inventario posterior al rastreo del soporte de compra. </t>
  </si>
  <si>
    <t>El 22 de enero de 2020 la Beneficencia realizó una Mesa Sectorial, con asistencia del Gerente, jefes y profesionales de la entidad, Secretarías de Gobierno, Salud, Desarrollo e Inclusión Social, para socializar la intención de la Beneficencia de formular en el nuevo Plan Departamental de Desarrollo "Cundinamarca Región que Progresa", una meta de atención a personas con problemas de consumo de sustancias psicoactivas. En junio se realizó una reunión virtual de apoyo con la Secretaría de salud y para estructurar el programa</t>
  </si>
  <si>
    <t>Se actualizaron los anexos técnicos de los programas de atención a personas adultas mayores y personas con discapacidad mental y cognitiva para los procesos competitivos de la contratación de los servicios de protección de la vigencia 2020</t>
  </si>
  <si>
    <t xml:space="preserve">No se han aplicado encuestas de satisfacción de las capacitaciones recibidas </t>
  </si>
  <si>
    <t xml:space="preserve">No se han aplicado encuestas de satisfacción de las actividades de bienestar </t>
  </si>
  <si>
    <t>PROCESO PROTECCIÓN SOCIAL</t>
  </si>
  <si>
    <t xml:space="preserve">Realizar visitas presenciales y actividades virtuales de supervisión al cumplimiento del objeto de los contratos de protección social, aplicando instrumentos de seguimiento y control. </t>
  </si>
  <si>
    <t>(Número de visitas y actividades virtuales realizadas/ 60 programadas) x 100</t>
  </si>
  <si>
    <t>Los factores de riesgo que se observan en la epidemiología de la delgadez de la persona mayor en entorno institucional, son debidas a las características de la población atendida en los centros de larga estancia con un relativo buen estado de salud y niveles variables de discapacidad y frecuentes problemas intercurrentes.
Baja ingesta, dependencia para comer, úlceras por presión, problemas de masticación, presencia de dos o más enfermedades crónicas, polifarmacia, deterioro cognitivo/depresión/demencia, limitada actividad física (sarcopenia: pérdida de masa muscular) y deprivación sensorial.</t>
  </si>
  <si>
    <t>A junio 30 han ingresado 1364 personas con discapacidad mental y cognitiva al programa (680 mujeres y 684 hombres).  los ingresos de usuarios han sido muy restringidos en razón a la Pandemia COVID 19 y a las medidas adoptadas para su prevención, por lo que se evidencia reducción en el número de ingresos al programa.</t>
  </si>
  <si>
    <r>
      <t>En enero, febrero y marzo se realizaron de</t>
    </r>
    <r>
      <rPr>
        <b/>
        <sz val="9"/>
        <rFont val="Arial"/>
        <family val="2"/>
      </rPr>
      <t xml:space="preserve"> </t>
    </r>
    <r>
      <rPr>
        <sz val="9"/>
        <rFont val="Arial"/>
        <family val="2"/>
      </rPr>
      <t xml:space="preserve">37 visitas de seguimiento a los 3 centros de protección. Desde abril se hace supervisión de manera virtual.
</t>
    </r>
  </si>
  <si>
    <t>Población adulta con discapacidad mental y diagnóstico nutricional normal: 65,9%
Población adulta mayor con discapacidad mental y diagnóstico nutricional normal: 57%
Número Total de personas con situación normal nutricional a la fecha 813/1332 que corresponde al 61,03%</t>
  </si>
  <si>
    <t>Asistencia a la Primera Mesa Departamental de Adulto Mayor el 21 de mayo</t>
  </si>
  <si>
    <t>Durante el primer semestre de 2020 se realizaron 4 estudios de caso y visitas domiciliarias a los municipios de Facatativá, La Mesa, Ubaque y Fómeque. Desde marzo de 2020 se suspendieron las visitas domiciliarias en cumplimiento de la circular 074 de 2020, donde se suspende el procedimiento de admisión por la pandemia del covid 19, la circular 121 de 2020 de la Secretaría de Salud restringe el ingreso a los centros de protección y el memorando Nº 20204000003783 suspende temporalmente las comisiones a todos los funcionarios de la  Beneficencia, por el aislamiento preventivo obligatorio</t>
  </si>
  <si>
    <t>La dependencia participó en la Auditoría Interna al Sistema Integrado de Gestión e informó a la Oficina de Control interno el seguimiento a las acciones del Plan de mejoramiento vigente.</t>
  </si>
  <si>
    <t>En el portal web de la entidad http://www.beneficenciacundinamarca.gov.co/Home/documentacion están publicadas las guías de atención a las personas adultas mayores y a las personas con discapacidad mental, las cuales incluyen tarifas vigencia 2020, según categoría de los municipios, perfil de las personas que se atienden en cada programa y requisitos para el ingreso a los mismos.
Se publicó en el portal web la carta de trato digno al usuario indicando sus derechos y deberes de los usuarios y familias y los medios para garantizarlos.
La dependencia participó en la Auditoría Interna al Sistema Integrado de Gestión e informó a la Oficina de Control interno el seguimiento a las acciones del Plan de mejoramiento vigente.</t>
  </si>
  <si>
    <t>A junio 30 se han suscrito 68 contratos interadministrativos con alcaldías del departamento, para la protección de personas que ya están siendo atendidas por la entidad en sus 8 centros de protección. 
Se suscribieron 2 contratos interadministrativos con la Secretaria de Integración Social: Convenio 003 de 2020 con la Subdirección de Vejez, Convenio 004 de 2020 con la Dirección Poblacional</t>
  </si>
  <si>
    <t>(Número  de contratos y convenios suscritos en la vigencia/Número de contratos programados) x 100</t>
  </si>
  <si>
    <t>A junio 30 se han comprometido y ejecutado $15.371.489.484 de $19.823.514.681 programados, equivalentes a 78%.  Se han expedido certificados de disponibilidad y registro presupuestal solicitados por la Subgerencia de Protección Social y el Gerente con el fin de amparar los Convenios de asociación que venían de la vigencia 2019 y para los nuevos procesos competitivos 2020, de conformidad con los costos determinados para cada centro de protección de las personas adultas mayores que allí se atienden.
Se elaboraron los proyectos de Acuerdo y solicitudes a la Secretaría de Hacienda para la transferencia de $4.000.000.000 del Departamento y las modificaciones presupuestales y contractuales correspondientes por ajustes en el cambio de fuente.</t>
  </si>
  <si>
    <t>A junio 30 se han comprometido y ejecutado $33.194.141.692 de $38.693.869.616 programados, equivalentes a 86%.  Se han expedido certificados de disponibilidad y registro presupuestal solicitados por la Subgerencia de Protección Social y el Gerente con el fin de amparar los Convenios de asociación que venían de la vigencia 2019 y para los nuevos procesos competitivos 2020 de conformidad con los costos determinados para cada centro de protección de las personas con discapacidad que allí se atienden.
Se elaboraron los proyectos de Acuerdo y las solicitudes a la Secretaría de Hacienda para la transferencia de $4.460.672.959 del Departamento y las modificaciones presupuestales y contractuales correspondientes por ajustes en el cambio de fuente.</t>
  </si>
  <si>
    <t xml:space="preserve">A junio 30 se han comprometido y ejecutado $6663047079 de $17070774562 programados, equivalentes a 39%.En los gastos de funcionamiento necesarios para garantizar las funciones administrativas, presenta un 44.11%  como recursos apropiados y están amparados con los certificados de disponibilidad y compromisos de acuerdo con las solicitudes allegadas a la Subgerencia Financiera por parte de las diferentes dependencias de la entidad  y los registros se evidencian en el sistema de información financiera Siiweb. </t>
  </si>
  <si>
    <t xml:space="preserve">A corte  30 de junio de 2020, se han recaudado $25.887.207.137 de $75.800.675.080 programados para la vigencia y corresponde al 34%, reflejando una disminución en el recaudo, teniendo en cuenta la calamidad pública decretada por el Gobierno Nacional por la Pandemia COVID-19, siendo los rublos más afectados arrendamientos y venta de activos </t>
  </si>
  <si>
    <t>Se han presentado y cancelado todas las declaraciones de renta, reteiva e IVA a la Dian y Reteica a la Secretaría de Hacienda Distrital en los plazos establecidos a Junio 30 de 2020</t>
  </si>
  <si>
    <t>Se han enviado mensualmente para publicación a la Administradora del portal web de la Entidad los Estados Financieros, Revelación, ejecuciones presupuestales Activa y Pasiva, cumpliendo con la Ley de Transparencia</t>
  </si>
  <si>
    <t xml:space="preserve">Con corte junio se continúa con la actualización y escaneo de los contratos de arrendamiento, escrituras, certificados de tradición y libertad, recibos de impuestos prediales y la actualización de la información en el sistema de información de la Oficina. </t>
  </si>
  <si>
    <t>Con corte a junio de 2020 se descargaron las 267 facturas de impuestos prediales, pero a la fecha no se ha realizado el pago.
En cuanto a los inmuebles ubicados en la  TV 5 G 14 16 MZ 7 CS 13 CO PARQUES DEL MUÑA, el Señor Peñalosa, quien tiene un proceso jurídico (reivindicatorio) con la entidad, canceló el impuesto el 29/1/2020; el inmueble ubicado en la KR 6 A 14 45 MZ 1 CS 22 CO PARQUES DEL MUÑA, el cual se encuentra en proceso de comercialización fue cancelado el 24/02/2020, el inmueble ubicado en la CL 25 10 74 HOTEL LA CASCADA, el administrador del hotel el 29/01/2020 canceló el impuesto predial.</t>
  </si>
  <si>
    <t>Con corte a junio de 2020, se ha realizado el seguimiento a los once (11) proyectos fiduciarios, los cuales se encuentran en estado de liquidación, liquidados y en ejecución.</t>
  </si>
  <si>
    <t>No hay acciones pendientes en el MIPG</t>
  </si>
  <si>
    <r>
      <t xml:space="preserve">Con corte a mayo y de acuerdo con el informe de gestión de inmuebles, se consideran 353 inmuebles administrados por la Inmobiliaria Cundinamarquesa, de los cuales se encuentran 244 arrendados en 153 contratos de arrendamiento, 97 inmuebles desocupados.
</t>
    </r>
    <r>
      <rPr>
        <b/>
        <sz val="9"/>
        <rFont val="Arial"/>
        <family val="2"/>
      </rPr>
      <t>NOTA</t>
    </r>
    <r>
      <rPr>
        <sz val="9"/>
        <rFont val="Arial"/>
        <family val="2"/>
      </rPr>
      <t>: Se tienen 10 inmuebles en convenio y 2 usados por la Beneficencia.</t>
    </r>
  </si>
  <si>
    <t>Con corte a junio de 2020, se han solicitado 47 avalúos comerciales para el proceso de venta de inmuebles y se han solicitado los avalúos de renta de la Colonia Alberto Nieto Cano, del Instituto de Promoción Social y del Hotel La Cascada</t>
  </si>
  <si>
    <t xml:space="preserve">Efectuar un seguimiento anual al mapa de riesgos de los procesos y a los riesgos de corrupción </t>
  </si>
  <si>
    <t>(Número de informes de seguimiento a mapas de riesgo de los procesos de la entidad  y riesgos de corrupción  publicados en la página web / 2 informes)  x 100</t>
  </si>
  <si>
    <t>Hacer seguimiento a los mapas de riesgos de los procesos y riesgos de corrupción</t>
  </si>
  <si>
    <t>En enero de 2020 se realizó el seguimiento anual a los mapas de riesgos de los procesos y a los riesgos de corrupción de la vigencia 2019, cuyos informes se publicaron en el portal web de la entidad y en la ruta de consulta interna.  El siguiente corte corresponde a diciembre de 2020</t>
  </si>
  <si>
    <t>La Oficina de Control Interno de acuerdo a la implementación y seguimiento al MIGP, presentó el informe al FURAG en diciembre de 2019 y febrero de 2020 correspondiente a la vigencia 2019, pendiente el reporte de la vigencia 2020.
La dependencia programó y lideró la Auditoría Interna al Sistema Integrado de Gestión</t>
  </si>
  <si>
    <t>Número de indicadores por proceso</t>
  </si>
  <si>
    <t>MEDICIÓN DE LA GESTIÓN</t>
  </si>
  <si>
    <t>ANÁLISIS</t>
  </si>
  <si>
    <t xml:space="preserve">MEDICIÓN DEL INDICADOR </t>
  </si>
  <si>
    <t xml:space="preserve"> SEGUIMIENTO Y EVALUACIÓN  (realiza Oficina Asesora de Planeación)</t>
  </si>
  <si>
    <t xml:space="preserve">La dependencia participó en la Auditoría Interna al Sistema Integrado de Gestión e informó a la Oficina de Control interno </t>
  </si>
  <si>
    <r>
      <rPr>
        <b/>
        <sz val="9"/>
        <rFont val="Arial"/>
        <family val="2"/>
      </rPr>
      <t>OBJETIVO:</t>
    </r>
    <r>
      <rPr>
        <sz val="9"/>
        <rFont val="Arial"/>
        <family val="2"/>
      </rPr>
      <t xml:space="preserve"> Planear, organizar, ejecutar, controlar y evaluar la administración del talento humano al servicio de la entidad, como motores de la generación de resultados institucionales, a través del cumplimiento de normas y el desarrollo de acciones y programas que garanticen el mejoramiento continuo, la generación de valor de lo público, sentido de pertenencia y el buen clima organizacional, promoviendo siempre la integridad y legalidad en el ejercicio de las funciones y competencias de los servidores públicos de la entidad </t>
    </r>
  </si>
  <si>
    <r>
      <rPr>
        <b/>
        <sz val="9"/>
        <rFont val="Arial"/>
        <family val="2"/>
      </rPr>
      <t>OBJETIVO:</t>
    </r>
    <r>
      <rPr>
        <sz val="9"/>
        <rFont val="Arial"/>
        <family val="2"/>
      </rPr>
      <t xml:space="preserve"> Dar cumplimiento a los objetivos estratégicos e institucionales que apuntan a la toma de decisiones con base en la información recibida, con el fin de planear, ejecutar, dirigir y controlar  las actividades  que la Beneficencia desarrolla, mediante la planeación, ejecución, seguimiento y control de los procesos institucionales para el funcionamiento y mejoramiento de los procesos de la entidad, con miras a la satisfacción del cliente.</t>
    </r>
  </si>
  <si>
    <r>
      <rPr>
        <b/>
        <sz val="9"/>
        <rFont val="Arial"/>
        <family val="2"/>
      </rPr>
      <t xml:space="preserve">OBJETIVO: </t>
    </r>
    <r>
      <rPr>
        <sz val="9"/>
        <rFont val="Arial"/>
        <family val="2"/>
      </rPr>
      <t>Planear, dirigir, coordinar y controlar la ejecución de los programas de protección social integral de la Beneficencia dirigidos a personas adultas mayores, a personas con discapacidad mental y otros grupos poblacionales con derechos vulnerados y procedentes del Departamento y los territorios donde se convenga.</t>
    </r>
  </si>
  <si>
    <r>
      <rPr>
        <b/>
        <sz val="9"/>
        <rFont val="Arial"/>
        <family val="2"/>
      </rPr>
      <t>OBJETIVO</t>
    </r>
    <r>
      <rPr>
        <sz val="9"/>
        <rFont val="Arial"/>
        <family val="2"/>
      </rPr>
      <t>: Administrar, registrar y controlar los recursos financieros de la entidad de conformidad con las normas vigentes y disponer de ellos para el cumplimiento de los objetivos, planes y proyectos institucionales.</t>
    </r>
  </si>
  <si>
    <r>
      <rPr>
        <b/>
        <sz val="9"/>
        <rFont val="Arial"/>
        <family val="2"/>
      </rPr>
      <t>OBJETIVO:</t>
    </r>
    <r>
      <rPr>
        <sz val="9"/>
        <rFont val="Arial"/>
        <family val="2"/>
      </rPr>
      <t xml:space="preserve"> Representar a la Beneficencia en los procesos judiciales en los que la Entidad es demandada o demandante, realizando las correspondientes acciones judiciales para la defensa de sus intereses así como atender los asuntos jurídicos puestos a su consideración tramitándolos conforme a su naturaleza y disposiciones legales aplicables.</t>
    </r>
  </si>
  <si>
    <r>
      <rPr>
        <b/>
        <sz val="9"/>
        <rFont val="Arial"/>
        <family val="2"/>
      </rPr>
      <t xml:space="preserve">OBJETIVO: </t>
    </r>
    <r>
      <rPr>
        <sz val="9"/>
        <rFont val="Arial"/>
        <family val="2"/>
      </rPr>
      <t>Planear, ejecutar, controlar y evaluar la administración eficiente de los inmuebles de la entidad, buscando su rentabilidad para reinvertir en los programas sociales que desarrolla la Beneficencia.</t>
    </r>
  </si>
  <si>
    <r>
      <rPr>
        <b/>
        <sz val="9"/>
        <rFont val="Arial"/>
        <family val="2"/>
      </rPr>
      <t xml:space="preserve">OBJETIVO: </t>
    </r>
    <r>
      <rPr>
        <sz val="9"/>
        <rFont val="Arial"/>
        <family val="2"/>
      </rPr>
      <t xml:space="preserve">Realizar seguimiento y evaluación del desempeño de los procesos de la entidad, identificando acciones de mejora que le permitan a la entidad el logro de los objetivos institucionales, fomentando el autocontrol y valoración del riesgo </t>
    </r>
  </si>
  <si>
    <r>
      <t xml:space="preserve">OBJETIVO: </t>
    </r>
    <r>
      <rPr>
        <sz val="9"/>
        <rFont val="Arial"/>
        <family val="2"/>
      </rPr>
      <t>Llevar a cabo las actuaciones disciplinarias en las que se encuentren inmersos funcionarios y exfuncionarios de la entidad, promoviendo la legalidad, integridad y el cumplimiento de la normatividad vigentes a través de la sensibilización y la prevención.</t>
    </r>
  </si>
  <si>
    <r>
      <t xml:space="preserve">OBJETIVO: </t>
    </r>
    <r>
      <rPr>
        <sz val="10"/>
        <rFont val="Arial"/>
        <family val="2"/>
      </rPr>
      <t>Mantener y gestionar la plataforma tecnológica existente, implementar nuevas soluciones tecnológicas que provean en forma oportuna, eficiente y transparente la información necesaria para el cumplimiento de los fines misionales de  la  Beneficencia y formular lineamientos relacionados con estándares y buenas practicas para el manejo de la información.</t>
    </r>
  </si>
  <si>
    <r>
      <t>OBJETIVO:</t>
    </r>
    <r>
      <rPr>
        <sz val="10"/>
        <rFont val="Arial"/>
        <family val="2"/>
      </rPr>
      <t xml:space="preserve"> Planear la adquisición, custodia, registro y entrega de los elementos de consumo y devolutivos en la sede administrativa de la entidad y de los bienes devolutivos de los centros de protección social de la entidad, dando cumplimiento a la normatividad vigente. </t>
    </r>
  </si>
  <si>
    <r>
      <t xml:space="preserve">OBJETIVO: </t>
    </r>
    <r>
      <rPr>
        <sz val="10"/>
        <rFont val="Arial"/>
        <family val="2"/>
      </rPr>
      <t xml:space="preserve">Administrar los recursos físicos que sirven de apoyo la prestación de servicios y el cumplimiento de metas y objetivos institucionales </t>
    </r>
  </si>
  <si>
    <r>
      <t xml:space="preserve">OBJETIVO: </t>
    </r>
    <r>
      <rPr>
        <sz val="10"/>
        <rFont val="Arial"/>
        <family val="2"/>
      </rPr>
      <t>Asegurar la preservación y control de la documentación física que se produzca en la entidad de acuerdo a Tablas de Retención Documental aplicadas en cada dependencia que permita su recibo, entrega, consulta, preservación y disposición final.</t>
    </r>
  </si>
  <si>
    <r>
      <t xml:space="preserve">OBJETIVO: </t>
    </r>
    <r>
      <rPr>
        <sz val="10"/>
        <rFont val="Arial"/>
        <family val="2"/>
      </rPr>
      <t>Planear y ejecutar las actividades de Información y Atención al Ciudadano como instrumento gerencial de participación ciudadana en los asuntos públicos, el acceso a la información y servicios que les permiten ejercer estos derechos, contribuyendo de esta manera al fortalecimiento institucional y a mejorar permanentemente la calidad en la prestación de los servicios</t>
    </r>
  </si>
  <si>
    <r>
      <t>OBJETIVO:</t>
    </r>
    <r>
      <rPr>
        <sz val="10"/>
        <rFont val="Arial"/>
        <family val="2"/>
      </rPr>
      <t xml:space="preserve"> Legalizar el proceso de contratación que requiera la Beneficencia de Cundinamarca, ejerciendo control y seguimiento.</t>
    </r>
  </si>
  <si>
    <r>
      <t xml:space="preserve">Dimensión 4. </t>
    </r>
    <r>
      <rPr>
        <sz val="9"/>
        <rFont val="Arial"/>
        <family val="2"/>
      </rPr>
      <t>Evaluación de Resultados</t>
    </r>
    <r>
      <rPr>
        <b/>
        <sz val="9"/>
        <rFont val="Arial"/>
        <family val="2"/>
      </rPr>
      <t xml:space="preserve">
Política 13.  </t>
    </r>
    <r>
      <rPr>
        <sz val="9"/>
        <rFont val="Arial"/>
        <family val="2"/>
      </rPr>
      <t>Seguimiento y evaluación del desempeño institucional</t>
    </r>
  </si>
  <si>
    <t>En febrero se realizó el acompañamiento a los jefes de la entidad en la construcción del Acuerdo de Gestión para la vigencia 2020.</t>
  </si>
  <si>
    <t>Gerente General,  Secretario General</t>
  </si>
  <si>
    <r>
      <t xml:space="preserve">Dimensión Talento Humano
Políticas:
• </t>
    </r>
    <r>
      <rPr>
        <sz val="9"/>
        <rFont val="Arial"/>
        <family val="2"/>
      </rPr>
      <t xml:space="preserve">Gestión Talento Humano 
• Integridad
</t>
    </r>
  </si>
  <si>
    <t>(Número de funcionarios informados en el manual de inducción / Número de funcionarios nuevos) x 100</t>
  </si>
  <si>
    <t>El 26 de mayo de 2020 se aprobó por parte del Comité de Bienestar, Capacitación e Incentivos, el PIC de la Beneficencia de Cundinamarca para la vigencia, el cual consideró las propuestas presentadas por los funcionarios que diligenciaron la encuesta para su formulación.  Este plan contempla la planificación y análisis de cada una de las actividades y programas a realizar, con el fin de brindar el mejoramiento de la calidad de vida a los funcionarios de la entidad.</t>
  </si>
  <si>
    <t>Profesional Universitario, Comité de Bienestar Capacitación e Incentivos</t>
  </si>
  <si>
    <r>
      <t xml:space="preserve">Dimensión Talento Humano
Políticas:
• </t>
    </r>
    <r>
      <rPr>
        <sz val="9"/>
        <rFont val="Arial"/>
        <family val="2"/>
      </rPr>
      <t xml:space="preserve">Gestión Talento Humano
</t>
    </r>
  </si>
  <si>
    <t>se aprobó por parte del Comité de Bienestar la compra de bonos para mercado y la entrega de un KIT recreacional y de bioseguridad para todos los funcionarios de la entidad y serán entregados en agosto de 2020.  También se aprobó un incentivo educativo a una funcionaria inscrita en carrera administrativa.</t>
  </si>
  <si>
    <t>No se han ejecutado actividades</t>
  </si>
  <si>
    <t>Recursos de cooperación logrados mediante convenios de asociación con los operadores de los Centros de Protección y su cumplimiento</t>
  </si>
  <si>
    <r>
      <t xml:space="preserve">Cumplir con las actividades del plan de Acción del MIPG </t>
    </r>
    <r>
      <rPr>
        <b/>
        <sz val="9"/>
        <rFont val="Arial"/>
        <family val="2"/>
      </rPr>
      <t xml:space="preserve">POLITICA TALENTO HUMANO: </t>
    </r>
    <r>
      <rPr>
        <sz val="9"/>
        <rFont val="Arial"/>
        <family val="2"/>
      </rPr>
      <t xml:space="preserve">
- Revisión y ajustes del manual de funciones, acordes con la Ley 1083 de 2015 y Decreto 815 de 2018
- Incorporar al plan institucional de bienestar capacitación e incentivos el tema de desvinculación asistida por todas las causas.
- Elaborar la caracterización de la planta de personal completa teniendo como insumo el formato de la Hoja de vida del DAFP
- Cumplir a cabalidad con el Plan Institucional de Capacitación, Bienestar e Incentivos, estando pendiente a la fecha capacitar a todos los servidores públicos en lenguaje claro, negociación colectiva de empleados públicos, anticorrupción y buen gobierno, excel, pedagogía de la memoria desde las víctimas, violencia de género.</t>
    </r>
  </si>
  <si>
    <t>Elección de los mejores servidores públicos inscritos en carrera administrativa vigencia 2019.
- Estandarizar, publicar y utilizar todas las herramientas diseñadas en el marco de la implementación del Sistema de Seguridad y Salud en el Trabajo.
- Análisis de resultados de la aplicación del instrumento de medición del clima laboral, identificación y ejecución de actividades para mejorarlo y análisis del riesgo psicosocial en la entidad.
- Elaborar el procedimiento de seguridad y salud en el trabajo de acuerdo a la normatividad.
- Elaborar el Diagnóstico de capacidades y entornos, considerando los objetivos institucionales, talento humano, procesos y procedimientos, estructura organizacional, cadena de servicio, recursos disponibles, cultura organizacional, capacidad tecnológica de la información y las comunicaciones, identificar el conocimiento tácito y explícito de la entidad,  conocimiento de los servidores públicos (formación, capacitación y experiencia), herramientas para la difusión del conocimiento y la generación de proyectos articulados. 
- Actualización documental, informes de gestión, cierre de acciones, auditorías internas y externas, etc.</t>
  </si>
  <si>
    <t>Secretario General, Profesional universitario y Comité de Bienestar, Capacitación e Incentivos</t>
  </si>
  <si>
    <t>Profesional Universitario - Gestión Talento Humano</t>
  </si>
  <si>
    <r>
      <t xml:space="preserve">Dimensión Talento Humano
Política:
• </t>
    </r>
    <r>
      <rPr>
        <sz val="9"/>
        <rFont val="Arial"/>
        <family val="2"/>
      </rPr>
      <t xml:space="preserve">Gestión Talento Humano
</t>
    </r>
  </si>
  <si>
    <r>
      <rPr>
        <b/>
        <sz val="9"/>
        <rFont val="Arial"/>
        <family val="2"/>
      </rPr>
      <t>Dimensión Talento Humano
Políticas:</t>
    </r>
    <r>
      <rPr>
        <sz val="9"/>
        <rFont val="Arial"/>
        <family val="2"/>
      </rPr>
      <t xml:space="preserve">
• Gestión Talento Humano 
• Integridad
</t>
    </r>
    <r>
      <rPr>
        <b/>
        <sz val="9"/>
        <rFont val="Arial"/>
        <family val="2"/>
      </rPr>
      <t xml:space="preserve">Dimensión </t>
    </r>
    <r>
      <rPr>
        <sz val="9"/>
        <rFont val="Arial"/>
        <family val="2"/>
      </rPr>
      <t xml:space="preserve">Gestión del Conocimiento e innovación:
</t>
    </r>
    <r>
      <rPr>
        <b/>
        <sz val="9"/>
        <rFont val="Arial"/>
        <family val="2"/>
      </rPr>
      <t>Política:</t>
    </r>
    <r>
      <rPr>
        <sz val="9"/>
        <rFont val="Arial"/>
        <family val="2"/>
      </rPr>
      <t xml:space="preserve"> 
Gestión del Conocimiento y la Innovación</t>
    </r>
  </si>
  <si>
    <t xml:space="preserve">
- Revisión y ajustes del manual de funciones, acordes con la Ley 1083 de 2015 y Decreto 815 de 2018
- Incorporar al plan institucional de bienestar capacitación e incentivos el tema de desvinculación asistida por todas las causas.
- Cumplir a cabalidad con el Plan Institucional de Capacitación, Bienestar e Incentivos, estando pendiente a la fecha capacitar a todos los servidores públicos en lenguaje claro, negociación colectiva de empleados públicos, anticorrupción y buen gobierno, pedagogía de la memoria desde las víctimas, violencia de género.</t>
  </si>
  <si>
    <t>Elección de los mejores servidores públicos inscritos en carrera administrativa vigencia 2019.
- Estandarizar, publicar y utilizar todas las herramientas diseñadas en el marco de la implementación del Sistema de Seguridad y Salud en el Trabajo.
- Análisis de resultados de la aplicación del instrumento de medición del clima laboral, identificación y ejecución de actividades para mejorarlo y análisis del riesgo psicosocial en la entidad.
- Elaborar el procedimiento de seguridad y salud en el trabajo de acuerdo a la normatividad.</t>
  </si>
  <si>
    <t xml:space="preserve">Formular el plan de gestión del conocimiento e innovación
Diseñar el procedimiento de gestión del conocimiento </t>
  </si>
  <si>
    <t>Plan Anual de Adquisiciones 2020 publicado en la plataforma Secop  II y en la pagina de la entidad.</t>
  </si>
  <si>
    <t>A 30 de junio se han verificado 2 inventarios de centros de protección (Centro San José en Chipaque y Centro de Bienestar del Adulto Mayor en Villeta) por cambio de operador, en los cuales se realizó levantamiento de inventario físico completo de los bienes muebles devolutivos.
Igualmente se desarrolló esta actividad con el inventario de elementos asignados a los funcionarios del área administrativa.</t>
  </si>
  <si>
    <t xml:space="preserve">El comité de Bajas realizado el 17 de junio de 2020 aprobó dar de baja 268 elementos obsoletos e inservibles pertenecientes a la entidad, se proyectaron las resoluciones correspondientes y actualmente se encuentran en proceso de revisión por la Oficina Asesora Jurídica.  </t>
  </si>
  <si>
    <t>fue publicado el PAA en el portal de la Entidad y en la plataforma del  SECOP II se viene realizando  todas las modificaciones.</t>
  </si>
  <si>
    <t xml:space="preserve">Se actualizó el procedimiento de Administración de Inventarios  Pr-5100-04.02, adicionando acciones para el cierre de no conformidades.
Se actualizó la caracterización del proceso.
Se creó un formato para el levantamiento físico del inventario FT-5100-04-02.09
Se actualizó el formato para la verificación de inventarios CÓDIGO: FT-5100-04.02.01, los cuales ya se encuentran estandarizados y publicados en la ruta de consulta interna. Todo lo anterior con el apoyo de la Oficina Asesora de Planeación
Participación en la auditoría interna al Sistema Integrado de Gestión y liderada por la Oficina de Control Interno. </t>
  </si>
  <si>
    <r>
      <rPr>
        <b/>
        <sz val="9"/>
        <rFont val="Arial"/>
        <family val="2"/>
      </rPr>
      <t xml:space="preserve">Dimensión </t>
    </r>
    <r>
      <rPr>
        <sz val="9"/>
        <rFont val="Arial"/>
        <family val="2"/>
      </rPr>
      <t xml:space="preserve"> Gestión con Valores para Resultados
</t>
    </r>
    <r>
      <rPr>
        <b/>
        <sz val="9"/>
        <rFont val="Arial"/>
        <family val="2"/>
      </rPr>
      <t xml:space="preserve">Política: </t>
    </r>
    <r>
      <rPr>
        <sz val="9"/>
        <rFont val="Arial"/>
        <family val="2"/>
      </rPr>
      <t xml:space="preserve">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</si>
  <si>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</si>
  <si>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t xml:space="preserve">Dimensión Información y Comunicación
Políticas: </t>
    </r>
    <r>
      <rPr>
        <sz val="9"/>
        <rFont val="Arial"/>
        <family val="2"/>
      </rPr>
      <t>Transparencia, acceso a la información pública y lucha contra la corrupción</t>
    </r>
  </si>
  <si>
    <t>Se ha cumplido con la totalidad de requerimientos de vehículos y de conductores, en actividades de supervisión a los servicios en centros de protección y actividades de entrega de elementos de protección a los centros de protección de la entidad y entrega de elementos de protección personal a los funcionarios de la entidad</t>
  </si>
  <si>
    <r>
      <t xml:space="preserve">Dimensión  Gestión con Valores para Resultados
Política: </t>
    </r>
    <r>
      <rPr>
        <sz val="9"/>
        <rFont val="Arial"/>
        <family val="2"/>
      </rPr>
      <t>Gobierno digital</t>
    </r>
    <r>
      <rPr>
        <b/>
        <sz val="9"/>
        <rFont val="Arial"/>
        <family val="2"/>
      </rPr>
      <t xml:space="preserve">
Dimensión Información y Comunicación
Política: </t>
    </r>
    <r>
      <rPr>
        <sz val="9"/>
        <rFont val="Arial"/>
        <family val="2"/>
      </rPr>
      <t>Transparencia, acceso a la información pública y lucha contra la corrupción</t>
    </r>
  </si>
  <si>
    <r>
      <t xml:space="preserve">Dimensión  Información y Comunicación 
Política: </t>
    </r>
    <r>
      <rPr>
        <sz val="9"/>
        <rFont val="Arial"/>
        <family val="2"/>
      </rPr>
      <t>Gestión Documental</t>
    </r>
  </si>
  <si>
    <r>
      <t xml:space="preserve">CÓDIGO: </t>
    </r>
    <r>
      <rPr>
        <sz val="10"/>
        <color indexed="8"/>
        <rFont val="Arial"/>
        <family val="2"/>
      </rPr>
      <t>FT 5020-01-03.14</t>
    </r>
  </si>
  <si>
    <r>
      <t>Con corte a junio de 2020, la Beneficencia ha revisado los presupuestos de obra de los locales 123 del Labrador Etapa 4, el Local 5-124 del Terminal de Transportes, la Unidad Especial Administrativa de Pensiones (Sede Gobernación), Centro Femenino Especial José Joaquín Vargas (</t>
    </r>
    <r>
      <rPr>
        <sz val="9"/>
        <color indexed="8"/>
        <rFont val="Arial"/>
        <family val="2"/>
      </rPr>
      <t>Servicio</t>
    </r>
    <r>
      <rPr>
        <sz val="9"/>
        <rFont val="Arial"/>
        <family val="2"/>
      </rPr>
      <t xml:space="preserve"> Sagrada Familia, Baños Santa Laura, Cuartos Fríos, Servicio).  La EIC ha elaborado los presupuestos de Centro Femenino Especial José Joaquín Vargas (Baño Guadalupe), Mantenimiento Chipaque, Cubierta en el CBA San José en Facatativá y CBA San Pedro Claver en Bogotá.</t>
    </r>
  </si>
  <si>
    <t xml:space="preserve">(Número Total auditorías  de calidad y Gestión  realizadas / 22  Total  auditorías programadas) x 100 </t>
  </si>
  <si>
    <r>
      <rPr>
        <b/>
        <sz val="9"/>
        <color indexed="8"/>
        <rFont val="Arial"/>
        <family val="2"/>
      </rPr>
      <t>Dimensión</t>
    </r>
    <r>
      <rPr>
        <sz val="9"/>
        <color indexed="8"/>
        <rFont val="Arial"/>
        <family val="2"/>
      </rPr>
      <t xml:space="preserve"> Información y Comunicación
</t>
    </r>
    <r>
      <rPr>
        <b/>
        <sz val="9"/>
        <color indexed="8"/>
        <rFont val="Arial"/>
        <family val="2"/>
      </rPr>
      <t>Política:</t>
    </r>
    <r>
      <rPr>
        <sz val="9"/>
        <color indexed="8"/>
        <rFont val="Arial"/>
        <family val="2"/>
      </rPr>
      <t xml:space="preserve"> Transparencia, acceso a la información pública y lucha contra la corrupción</t>
    </r>
  </si>
  <si>
    <r>
      <rPr>
        <b/>
        <sz val="9"/>
        <rFont val="Arial"/>
        <family val="2"/>
      </rPr>
      <t>Dimensión</t>
    </r>
    <r>
      <rPr>
        <sz val="9"/>
        <rFont val="Arial"/>
        <family val="2"/>
      </rPr>
      <t xml:space="preserve"> Direccionamiento Estratégico y Planeación
</t>
    </r>
    <r>
      <rPr>
        <b/>
        <sz val="9"/>
        <rFont val="Arial"/>
        <family val="2"/>
      </rPr>
      <t>Políticas:</t>
    </r>
    <r>
      <rPr>
        <sz val="9"/>
        <rFont val="Arial"/>
        <family val="2"/>
      </rPr>
      <t xml:space="preserve">
• Planeación institucional
• Gestión presupuestal y eficiencia del gasto público</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</si>
  <si>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Gestión documental
• Transparencia, acceso a la información pública y lucha contra la corrupción</t>
    </r>
  </si>
  <si>
    <r>
      <t>A junio 30 de</t>
    </r>
    <r>
      <rPr>
        <b/>
        <sz val="9"/>
        <color indexed="8"/>
        <rFont val="Arial"/>
        <family val="2"/>
      </rPr>
      <t xml:space="preserve"> 2020</t>
    </r>
    <r>
      <rPr>
        <sz val="9"/>
        <color indexed="8"/>
        <rFont val="Arial"/>
        <family val="2"/>
      </rPr>
      <t xml:space="preserve"> han ingresado $</t>
    </r>
    <r>
      <rPr>
        <b/>
        <sz val="9"/>
        <color indexed="8"/>
        <rFont val="Arial"/>
        <family val="2"/>
      </rPr>
      <t>1.705.557.652</t>
    </r>
    <r>
      <rPr>
        <sz val="9"/>
        <color indexed="8"/>
        <rFont val="Arial"/>
        <family val="2"/>
      </rPr>
      <t xml:space="preserve"> por cuotas de corresponsabilidad de las alcaldías municipales y </t>
    </r>
    <r>
      <rPr>
        <b/>
        <sz val="9"/>
        <color indexed="8"/>
        <rFont val="Arial"/>
        <family val="2"/>
      </rPr>
      <t xml:space="preserve">$12.020.907.224 </t>
    </r>
    <r>
      <rPr>
        <sz val="9"/>
        <color indexed="8"/>
        <rFont val="Arial"/>
        <family val="2"/>
      </rPr>
      <t xml:space="preserve">de ventas de servicios a Bogotá de </t>
    </r>
    <r>
      <rPr>
        <b/>
        <sz val="9"/>
        <color indexed="8"/>
        <rFont val="Arial"/>
        <family val="2"/>
      </rPr>
      <t>$</t>
    </r>
    <r>
      <rPr>
        <b/>
        <sz val="9"/>
        <rFont val="Arial"/>
        <family val="2"/>
      </rPr>
      <t xml:space="preserve">21.123.407.405 </t>
    </r>
    <r>
      <rPr>
        <sz val="9"/>
        <color indexed="8"/>
        <rFont val="Arial"/>
        <family val="2"/>
      </rPr>
      <t>programado
Los ingresos de nuevos usuarios están suspendidos temporalmente como medida de protección por la pandemia covid 19</t>
    </r>
  </si>
  <si>
    <r>
      <t xml:space="preserve">A 30 de junio de </t>
    </r>
    <r>
      <rPr>
        <sz val="9"/>
        <color indexed="8"/>
        <rFont val="Arial"/>
        <family val="2"/>
      </rPr>
      <t xml:space="preserve">2020 se han realizado 484 asistencias a funcionarios provenientes de las alcaldías municipales, que comprenden orientación y acompañamiento para la suscripción y adición de contratos interadministrativos con la Beneficencia, seguimiento y control a pagos de los municipios. </t>
    </r>
  </si>
  <si>
    <r>
      <t>A través de contratos interadministrativos con los municipios se atienden</t>
    </r>
    <r>
      <rPr>
        <sz val="9"/>
        <color indexed="10"/>
        <rFont val="Arial"/>
        <family val="2"/>
      </rPr>
      <t xml:space="preserve"> </t>
    </r>
    <r>
      <rPr>
        <sz val="9"/>
        <rFont val="Arial"/>
        <family val="2"/>
      </rPr>
      <t>485 personas mayores y personas con discapacidad mental.
A través del Convenio 003 de 2020 se atienden a 450 personas mayores
A través del Convenio 004 de 2020 se atienden a 415 personas con discapacidad mental</t>
    </r>
  </si>
  <si>
    <r>
      <rPr>
        <b/>
        <sz val="9"/>
        <rFont val="Arial"/>
        <family val="2"/>
      </rPr>
      <t>Dimensión</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</si>
  <si>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t>
    </r>
    <r>
      <rPr>
        <sz val="9"/>
        <rFont val="Arial"/>
        <family val="2"/>
      </rPr>
      <t xml:space="preserve">  Control interno
</t>
    </r>
    <r>
      <rPr>
        <b/>
        <sz val="9"/>
        <rFont val="Arial"/>
        <family val="2"/>
      </rPr>
      <t>Política</t>
    </r>
    <r>
      <rPr>
        <sz val="9"/>
        <rFont val="Arial"/>
        <family val="2"/>
      </rPr>
      <t>: Control Interno</t>
    </r>
  </si>
  <si>
    <r>
      <rPr>
        <b/>
        <sz val="9"/>
        <rFont val="Arial"/>
        <family val="2"/>
      </rPr>
      <t xml:space="preserve">Dimensión Evaluación de Resultados
Política:  </t>
    </r>
    <r>
      <rPr>
        <sz val="9"/>
        <rFont val="Arial"/>
        <family val="2"/>
      </rPr>
      <t>Seguimiento y evaluación del desempeño institucional</t>
    </r>
  </si>
  <si>
    <r>
      <rPr>
        <b/>
        <sz val="9"/>
        <rFont val="Arial"/>
        <family val="2"/>
      </rPr>
      <t xml:space="preserve">Dimensión </t>
    </r>
    <r>
      <rPr>
        <sz val="9"/>
        <rFont val="Arial"/>
        <family val="2"/>
      </rPr>
      <t xml:space="preserve">Control interno
</t>
    </r>
    <r>
      <rPr>
        <b/>
        <sz val="9"/>
        <rFont val="Arial"/>
        <family val="2"/>
      </rPr>
      <t>Política</t>
    </r>
    <r>
      <rPr>
        <sz val="9"/>
        <rFont val="Arial"/>
        <family val="2"/>
      </rPr>
      <t xml:space="preserve">: Control Interno
</t>
    </r>
  </si>
  <si>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Gestión documental
• Transparencia,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</si>
  <si>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r>
      <rPr>
        <b/>
        <sz val="9"/>
        <rFont val="Arial"/>
        <family val="2"/>
      </rPr>
      <t xml:space="preserve">
Dimensión </t>
    </r>
    <r>
      <rPr>
        <sz val="9"/>
        <rFont val="Arial"/>
        <family val="2"/>
      </rPr>
      <t>Control interno</t>
    </r>
    <r>
      <rPr>
        <b/>
        <sz val="9"/>
        <rFont val="Arial"/>
        <family val="2"/>
      </rPr>
      <t xml:space="preserve">
Política: </t>
    </r>
    <r>
      <rPr>
        <sz val="9"/>
        <rFont val="Arial"/>
        <family val="2"/>
      </rPr>
      <t xml:space="preserve">Control Interno
</t>
    </r>
  </si>
  <si>
    <r>
      <t xml:space="preserve">Dimensión Talento Humano
Política: </t>
    </r>
    <r>
      <rPr>
        <sz val="9"/>
        <rFont val="Arial"/>
        <family val="2"/>
      </rPr>
      <t>Integridad</t>
    </r>
    <r>
      <rPr>
        <b/>
        <sz val="9"/>
        <rFont val="Arial"/>
        <family val="2"/>
      </rPr>
      <t xml:space="preserve">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</si>
  <si>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</si>
  <si>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 xml:space="preserve">Dimensión </t>
    </r>
    <r>
      <rPr>
        <sz val="9"/>
        <rFont val="Arial"/>
        <family val="2"/>
      </rPr>
      <t xml:space="preserve">Gestión con Valores para Resultados 
• Defensa jurídica
• Servicio al Ciudadano
• Gobierno Digital 
</t>
    </r>
    <r>
      <rPr>
        <b/>
        <sz val="9"/>
        <rFont val="Arial"/>
        <family val="2"/>
      </rPr>
      <t xml:space="preserve">Dimensión </t>
    </r>
    <r>
      <rPr>
        <sz val="9"/>
        <rFont val="Arial"/>
        <family val="2"/>
      </rPr>
      <t xml:space="preserve">Talento Humano
</t>
    </r>
    <r>
      <rPr>
        <b/>
        <sz val="9"/>
        <rFont val="Arial"/>
        <family val="2"/>
      </rPr>
      <t xml:space="preserve">Política: </t>
    </r>
    <r>
      <rPr>
        <sz val="9"/>
        <rFont val="Arial"/>
        <family val="2"/>
      </rPr>
      <t>Integridad</t>
    </r>
  </si>
  <si>
    <r>
      <rPr>
        <b/>
        <sz val="9"/>
        <rFont val="Arial"/>
        <family val="2"/>
      </rPr>
      <t xml:space="preserve">Dimensión </t>
    </r>
    <r>
      <rPr>
        <sz val="9"/>
        <rFont val="Arial"/>
        <family val="2"/>
      </rPr>
      <t xml:space="preserve">Gestión con Valores para Resultados 
</t>
    </r>
    <r>
      <rPr>
        <b/>
        <sz val="9"/>
        <rFont val="Arial"/>
        <family val="2"/>
      </rPr>
      <t xml:space="preserve">Política: </t>
    </r>
    <r>
      <rPr>
        <sz val="9"/>
        <rFont val="Arial"/>
        <family val="2"/>
      </rPr>
      <t>Defensa jurídica</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</si>
  <si>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Gestión documental
• Transparencia, acceso a la información pública y lucha contra la corrupción</t>
    </r>
  </si>
  <si>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</si>
  <si>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 xml:space="preserve">Dimensión </t>
    </r>
    <r>
      <rPr>
        <sz val="9"/>
        <rFont val="Arial"/>
        <family val="2"/>
      </rPr>
      <t xml:space="preserve">Información y Comunicación
</t>
    </r>
    <r>
      <rPr>
        <b/>
        <sz val="9"/>
        <rFont val="Arial"/>
        <family val="2"/>
      </rPr>
      <t xml:space="preserve">Política:
</t>
    </r>
    <r>
      <rPr>
        <sz val="9"/>
        <rFont val="Arial"/>
        <family val="2"/>
      </rPr>
      <t>• Transparencia, acceso a la información pública y lucha contra la corrupción</t>
    </r>
  </si>
  <si>
    <t>Listado del talento humano al servicio de la Beneficencia publicado</t>
  </si>
  <si>
    <r>
      <rPr>
        <b/>
        <sz val="9"/>
        <rFont val="Arial"/>
        <family val="2"/>
      </rPr>
      <t>Dimensión</t>
    </r>
    <r>
      <rPr>
        <sz val="9"/>
        <rFont val="Arial"/>
        <family val="2"/>
      </rPr>
      <t xml:space="preserve"> Evaluación de Resultados
</t>
    </r>
    <r>
      <rPr>
        <b/>
        <sz val="9"/>
        <rFont val="Arial"/>
        <family val="2"/>
      </rPr>
      <t>Políticas:</t>
    </r>
    <r>
      <rPr>
        <sz val="9"/>
        <rFont val="Arial"/>
        <family val="2"/>
      </rPr>
      <t xml:space="preserve">
• Fortalecimiento organizacional y simplificación de procesos 
• Gobierno digital 
• Seguridad digital 
• Racionalización de Trámites 
• Servicio al Ciudadano
</t>
    </r>
  </si>
  <si>
    <r>
      <t xml:space="preserve">Dimensión: </t>
    </r>
    <r>
      <rPr>
        <sz val="9"/>
        <rFont val="Arial"/>
        <family val="2"/>
      </rPr>
      <t>Información y comunicación</t>
    </r>
    <r>
      <rPr>
        <b/>
        <sz val="9"/>
        <rFont val="Arial"/>
        <family val="2"/>
      </rPr>
      <t xml:space="preserve">
Política: </t>
    </r>
    <r>
      <rPr>
        <sz val="9"/>
        <rFont val="Arial"/>
        <family val="2"/>
      </rPr>
      <t>Transparencia y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</si>
  <si>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</si>
  <si>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</si>
  <si>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 xml:space="preserve">Dimensión </t>
    </r>
    <r>
      <rPr>
        <sz val="9"/>
        <rFont val="Arial"/>
        <family val="2"/>
      </rPr>
      <t xml:space="preserve">Información y Comunicación
</t>
    </r>
    <r>
      <rPr>
        <b/>
        <sz val="9"/>
        <rFont val="Arial"/>
        <family val="2"/>
      </rPr>
      <t xml:space="preserve">Políticas:
</t>
    </r>
    <r>
      <rPr>
        <sz val="9"/>
        <rFont val="Arial"/>
        <family val="2"/>
      </rPr>
      <t>• Gestión documental
• Transparencia, acceso a la información pública y lucha contra la corrupción</t>
    </r>
  </si>
  <si>
    <r>
      <t xml:space="preserve">
</t>
    </r>
    <r>
      <rPr>
        <b/>
        <sz val="9"/>
        <rFont val="Arial"/>
        <family val="2"/>
      </rPr>
      <t xml:space="preserve">Dimensión </t>
    </r>
    <r>
      <rPr>
        <sz val="9"/>
        <rFont val="Arial"/>
        <family val="2"/>
      </rPr>
      <t xml:space="preserve"> Gestión con Valores para Resultados
</t>
    </r>
    <r>
      <rPr>
        <b/>
        <sz val="9"/>
        <rFont val="Arial"/>
        <family val="2"/>
      </rPr>
      <t>Políticas:</t>
    </r>
    <r>
      <rPr>
        <sz val="9"/>
        <rFont val="Arial"/>
        <family val="2"/>
      </rPr>
      <t xml:space="preserve"> Gobierno digital
</t>
    </r>
    <r>
      <rPr>
        <b/>
        <sz val="9"/>
        <rFont val="Arial"/>
        <family val="2"/>
      </rPr>
      <t>Dimensión</t>
    </r>
    <r>
      <rPr>
        <sz val="9"/>
        <rFont val="Arial"/>
        <family val="2"/>
      </rPr>
      <t xml:space="preserve"> Talento Humano
</t>
    </r>
    <r>
      <rPr>
        <b/>
        <sz val="9"/>
        <rFont val="Arial"/>
        <family val="2"/>
      </rPr>
      <t xml:space="preserve">Política: </t>
    </r>
    <r>
      <rPr>
        <sz val="9"/>
        <rFont val="Arial"/>
        <family val="2"/>
      </rPr>
      <t xml:space="preserve">Integridad
</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</si>
  <si>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</si>
  <si>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t xml:space="preserve">Dimensión </t>
    </r>
    <r>
      <rPr>
        <sz val="9"/>
        <rFont val="Arial"/>
        <family val="2"/>
      </rPr>
      <t>Información y Comunicación</t>
    </r>
    <r>
      <rPr>
        <b/>
        <sz val="9"/>
        <rFont val="Arial"/>
        <family val="2"/>
      </rPr>
      <t xml:space="preserve">
Políticas: </t>
    </r>
    <r>
      <rPr>
        <sz val="9"/>
        <rFont val="Arial"/>
        <family val="2"/>
      </rPr>
      <t>Transparencia, acceso a la información pública y lucha contra la corrupción</t>
    </r>
  </si>
  <si>
    <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</si>
  <si>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OBJETIVO:</t>
    </r>
    <r>
      <rPr>
        <sz val="9"/>
        <rFont val="Arial"/>
        <family val="2"/>
      </rPr>
      <t xml:space="preserve"> Direccionar, implementar, mantener y mejorar el Sistema Integrado de Gestión SIG, a través de estrategias de seguimiento, medición, análisis, sensibilización, empoderamiento y acompañamiento en la mejora continua de los procesos.</t>
    </r>
  </si>
  <si>
    <t>Corresponde al promedio de la medición general de ejecución de los indicadores de gestión por proceso</t>
  </si>
  <si>
    <t>Fuente: informes de Gestión a junio 30 de 2020</t>
  </si>
  <si>
    <t>Revisó y aprobó Erika Constanza González, Jefe Oficina Asesora de Planeación</t>
  </si>
  <si>
    <t>PROCESO DIRECCIONAMIENTO ESTRATÉGICO</t>
  </si>
  <si>
    <t>PROCESO ADMINISTRACIÓN DEL SISTEMA INTEGRADO DE GESTIÓN</t>
  </si>
  <si>
    <t>PROCESO GESTIÓN ALMACEN E INVENTARIOS</t>
  </si>
  <si>
    <t>Los contratos vigentes en el primer semestre de 2020 ejecutaron los recursos de cooperación acordados con la Beneficencia en la atención de los usuarios del 1 al 15 de enero de 2020.
De la misma manera se acordó la cooperación de los asociados en días adicionales del 1 al 15 de enero 2021.
El remanente de recursos que llegaren a quedar de la ejecución de los recursos se ejecutarán en adecuaciones físicas de acuerdo a lo acordado con la entidad.</t>
  </si>
  <si>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
</t>
    </r>
    <r>
      <rPr>
        <b/>
        <sz val="9"/>
        <rFont val="Arial"/>
        <family val="2"/>
      </rPr>
      <t>Dimensión</t>
    </r>
    <r>
      <rPr>
        <sz val="9"/>
        <rFont val="Arial"/>
        <family val="2"/>
      </rPr>
      <t xml:space="preserve"> Talento Humano
</t>
    </r>
    <r>
      <rPr>
        <b/>
        <sz val="9"/>
        <rFont val="Arial"/>
        <family val="2"/>
      </rPr>
      <t xml:space="preserve">Política: </t>
    </r>
    <r>
      <rPr>
        <sz val="9"/>
        <rFont val="Arial"/>
        <family val="2"/>
      </rPr>
      <t xml:space="preserve">Integridad
</t>
    </r>
  </si>
  <si>
    <t>A junio 30 de 2020 la ejecución activa de la entidad registra ingresos por concepto de arrendamientos de $2.107.333.865 de $4.886.344.803, equivalente al 43%</t>
  </si>
  <si>
    <r>
      <rPr>
        <b/>
        <sz val="9"/>
        <rFont val="Arial"/>
        <family val="2"/>
      </rPr>
      <t>Dimensión</t>
    </r>
    <r>
      <rPr>
        <sz val="9"/>
        <rFont val="Arial"/>
        <family val="2"/>
      </rPr>
      <t xml:space="preserve"> Gestión con Valores para Resultados
</t>
    </r>
    <r>
      <rPr>
        <b/>
        <sz val="9"/>
        <rFont val="Arial"/>
        <family val="2"/>
      </rPr>
      <t xml:space="preserve">Política: </t>
    </r>
    <r>
      <rPr>
        <sz val="9"/>
        <rFont val="Arial"/>
        <family val="2"/>
      </rPr>
      <t xml:space="preserve">Gestión Presupuestal y eficiencia del Gasto público 
</t>
    </r>
    <r>
      <rPr>
        <b/>
        <sz val="9"/>
        <rFont val="Arial"/>
        <family val="2"/>
      </rPr>
      <t>Dimensión:</t>
    </r>
    <r>
      <rPr>
        <sz val="9"/>
        <rFont val="Arial"/>
        <family val="2"/>
      </rPr>
      <t xml:space="preserve"> Talento Humano</t>
    </r>
    <r>
      <rPr>
        <b/>
        <sz val="9"/>
        <rFont val="Arial"/>
        <family val="2"/>
      </rPr>
      <t xml:space="preserve">
Política: </t>
    </r>
    <r>
      <rPr>
        <sz val="9"/>
        <rFont val="Arial"/>
        <family val="2"/>
      </rPr>
      <t>Integridad</t>
    </r>
  </si>
  <si>
    <t>En el primer semestre de 2020 se realizaron 14 auditorías internas al sistema de gestión de calidad en el área administrativa y 8 en los centros de protección social de la entidad (proceso protección social)</t>
  </si>
  <si>
    <t>A junio 30 se han reportado 8 informes de acuerdo con las exigencias de los entes de control y organismos gubernamentales.  Estos son: Control interno contable, Formato Único de Reporte de Avance de la Gestión FURAG,  Derechos de autor, Seguimiento Plan Anticorrupción 2019, SIA Contraloría anual, Seguimiento plan de mejora auditoria Contraloría vigencia 2018, Pormenorizado de control interno y Rendición de la cuenta</t>
  </si>
  <si>
    <t>Se vienen realizando los trámites ante la CNSC, en cuanto a la oferta de los Cargos en la OPEC que deben salir a concurso, con el cumplimiento de las normas expedidas por la misma, dicho proceso se llevó a cabo en dos mesas de trabajo con la Gerencia de Convocatorias de la CNSC</t>
  </si>
  <si>
    <t>Las Evaluaciones de desempeño anuales fueron realizadas en febrero de 2020 a 32 empleados Públicos inscritos en carrera administrativa, en la plataforma de la CNSC, previa capacitación sobre su funcionamiento y dirigida a los funcionarios de Carrera Administrativa y los de Libre Nombramiento y Remoción.</t>
  </si>
  <si>
    <t>Con el fin de medir el nivel de conocimiento, apropiación y resultados en cuanto al Código de Integridad se aplicó la encuesta en febrero de 2020, sin embargo dada la actual emergencia sanitaria y el cambio de las dinámicas laborales, una vez los funcionarios se reintegren a modalidad presencial, se continuará con las actividades de apropiación del Código de Integridad</t>
  </si>
  <si>
    <t>En el primer semestre 2020, se realizó la inducción a los 13 funcionarios de libre nombramiento y remoción nombrados en la Gerencia General, Subgerencias de Proteccion Social y Financiera, Oficinas Asesoras Jurídica y Planeacion, Oficina de Control Disciplinario Interno, Secretaría General, Tesorería y Almacén General. 
De la misma manera se brindó orientación general de la entidad a los contratistas</t>
  </si>
  <si>
    <t xml:space="preserve">Se realizó capacitación virtual en excel intermedio con el SENA 
pendientes según la programación del primer semestre 2020, la capacitación en la implementación de herramientas del SSST </t>
  </si>
  <si>
    <t>Con ocasión a la Emergencia Sanitaria por la pandemia del covid 19, desde abril de 2020, el 70% de los funcionarios de la entidad se encuentran realizando sus actividades laborales por teletrabajo con el fin de salvaguardar su salud.</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</si>
  <si>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
</t>
    </r>
  </si>
  <si>
    <t>Está en proceso de actualización el manual especifico de funciones, requisitos y competencias laborales, la Oficina Asesora de Planeación elaboró el Diagnóstico de capacidades y entornos en mayo de 2020 y se encuentra caracterizada la planta de empleos a marzo de 2020.  las demás actividades siguen pendientes de ejecución por parte de la Secretaría General - Gestión Talento Humano</t>
  </si>
  <si>
    <t>Se sigue consolidando información por parte de todas las dependencias y servidores públicos que nos permita consolidar un proceso de gestión del conocimiento en la Beneficencia de Cundinamarca</t>
  </si>
  <si>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
</t>
    </r>
  </si>
  <si>
    <t>La Secretaría General reportó a 30 de junio la expedición de 177 certificaciones en el cetil y recibidas 211</t>
  </si>
  <si>
    <r>
      <rPr>
        <b/>
        <sz val="9"/>
        <color indexed="8"/>
        <rFont val="Arial"/>
        <family val="2"/>
      </rPr>
      <t xml:space="preserve">Dimensión: </t>
    </r>
    <r>
      <rPr>
        <sz val="9"/>
        <color indexed="8"/>
        <rFont val="Arial"/>
        <family val="2"/>
      </rPr>
      <t>Direccionamiento Estratégico y Planeación</t>
    </r>
  </si>
  <si>
    <r>
      <rPr>
        <b/>
        <sz val="9"/>
        <rFont val="Arial"/>
        <family val="2"/>
      </rPr>
      <t xml:space="preserve">Dimensión: </t>
    </r>
    <r>
      <rPr>
        <sz val="9"/>
        <rFont val="Arial"/>
        <family val="2"/>
      </rPr>
      <t xml:space="preserve">Evaluación de Resultados </t>
    </r>
    <r>
      <rPr>
        <b/>
        <sz val="9"/>
        <rFont val="Arial"/>
        <family val="2"/>
      </rPr>
      <t xml:space="preserve">Política: </t>
    </r>
    <r>
      <rPr>
        <sz val="9"/>
        <rFont val="Arial"/>
        <family val="2"/>
      </rPr>
      <t>Participación ciudadana en la gestión pública</t>
    </r>
  </si>
  <si>
    <t>Comité Institucional de Gestión y Desempeño y equipo de RPC</t>
  </si>
  <si>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</si>
  <si>
    <r>
      <rPr>
        <b/>
        <sz val="9"/>
        <rFont val="Arial"/>
        <family val="2"/>
      </rPr>
      <t>Dimensión</t>
    </r>
    <r>
      <rPr>
        <sz val="9"/>
        <rFont val="Arial"/>
        <family val="2"/>
      </rPr>
      <t xml:space="preserve"> Información y Comunicación
</t>
    </r>
    <r>
      <rPr>
        <b/>
        <sz val="9"/>
        <rFont val="Arial"/>
        <family val="2"/>
      </rPr>
      <t>Política:</t>
    </r>
    <r>
      <rPr>
        <sz val="9"/>
        <rFont val="Arial"/>
        <family val="2"/>
      </rPr>
      <t xml:space="preserve"> Transparencia, acceso a la información pública y lucha contra la corrupción</t>
    </r>
  </si>
  <si>
    <r>
      <rPr>
        <b/>
        <sz val="9"/>
        <rFont val="Arial"/>
        <family val="2"/>
      </rPr>
      <t>Dimensión</t>
    </r>
    <r>
      <rPr>
        <sz val="9"/>
        <rFont val="Arial"/>
        <family val="2"/>
      </rPr>
      <t xml:space="preserve"> Información y Comunicación
</t>
    </r>
    <r>
      <rPr>
        <b/>
        <sz val="9"/>
        <rFont val="Arial"/>
        <family val="2"/>
      </rPr>
      <t>Políticas:</t>
    </r>
    <r>
      <rPr>
        <sz val="9"/>
        <rFont val="Arial"/>
        <family val="2"/>
      </rPr>
      <t xml:space="preserve">
• Gestión documental
• Transparencia, acceso a la información pública y lucha contra la corrupción</t>
    </r>
  </si>
  <si>
    <r>
      <rPr>
        <b/>
        <sz val="9"/>
        <rFont val="Arial"/>
        <family val="2"/>
      </rPr>
      <t xml:space="preserve">Dimensión </t>
    </r>
    <r>
      <rPr>
        <sz val="9"/>
        <rFont val="Arial"/>
        <family val="2"/>
      </rPr>
      <t xml:space="preserve">Gestión con Valores para Resultados
</t>
    </r>
    <r>
      <rPr>
        <b/>
        <sz val="9"/>
        <rFont val="Arial"/>
        <family val="2"/>
      </rPr>
      <t>Políticas:</t>
    </r>
    <r>
      <rPr>
        <sz val="9"/>
        <rFont val="Arial"/>
        <family val="2"/>
      </rPr>
      <t xml:space="preserve"> Gobierno digital 
Racionalización de Trámites, Servicio al Ciudadano
</t>
    </r>
    <r>
      <rPr>
        <b/>
        <sz val="9"/>
        <rFont val="Arial"/>
        <family val="2"/>
      </rPr>
      <t>Dimensión:</t>
    </r>
    <r>
      <rPr>
        <sz val="9"/>
        <rFont val="Arial"/>
        <family val="2"/>
      </rPr>
      <t xml:space="preserve"> Integridad 
</t>
    </r>
    <r>
      <rPr>
        <b/>
        <sz val="9"/>
        <rFont val="Arial"/>
        <family val="2"/>
      </rPr>
      <t>Política</t>
    </r>
    <r>
      <rPr>
        <sz val="9"/>
        <rFont val="Arial"/>
        <family val="2"/>
      </rPr>
      <t xml:space="preserve"> Integridad</t>
    </r>
  </si>
  <si>
    <t>Se elaboraron los estudios previos correspondientes a la contratación de vigilancia, en cuanto a pólizas de aseguramiento existen dos procesos, el de elección de corredores de seguros y el de la aseguradora, nos encontramos en el proceso de estudios previos y pliegos de condiciones. 
El suministro de combustible se encuentra con orden de compra con Colombia Compra Eficiente desde febrero de 2020.
Se empezó el procedimiento para la contratación del mantenimiento preventivo correctivo de los vehículos de propiedad de la entidad teniendo en cuenta que ya se venció el contrato con el concesionario.</t>
  </si>
  <si>
    <t>(Número de estudios previos para contratación de servicios realizados / 5 programados) x 100</t>
  </si>
  <si>
    <t>(Número de estudios previos para contratación de servicios / 1) x 100</t>
  </si>
  <si>
    <t xml:space="preserve">Están publicadas las TRD y se publicará el Acto Administrativo, emanado por parte del Consejo Departamental de Archivo, donde se evidencie la aprobación definitiva de la actualización de las Tablas de Retención Documental para la Entidad. </t>
  </si>
  <si>
    <t>Desde el archivo central de la entidad se ha aportado a la política de gestión del conocimiento, a través de cooperación con la Universidad Nacional de Colombia y la firma Arquitectura Desarrollo y Proyecto, quienes consultaron planos e información del archivo histórico de la entidad para la publicación de un libro sobre la vida del arquitecto PABLO DE LA CRUZ y que contiene un capítulo sobre el Hospital San Juan de Dios en la Hortúa, el cual cumple 100 años entre 2020 y 2021, el manicomio de Mujeres y el Complejo de Sibaté, como una forma de exaltar la labor de la Beneficencia de Cundinamarca, entidad que construyó los equipamientos que necesitaban Bogotá y el Departamento (entre 1850 y 1970 aproximadamente), luego de la epidemia de gripe española de 1918.
En el marco de este convenio aportarán en la organización y expedición de un FUID de la Planoteca del Archivo Central.
Existe la posibilidad de la creación del Museo Psiquiátrico dada la importancia de la gestión de la Beneficencia en la atención de las personas más vulneradas del Departamento y la Nación  desde la creación por Ley del 15 de agosto de 1869.
Se publicaron las tablas de retención documental que se encuentran aprobadas por el Consejo Departamental de Archivo es de anotar que se encuentran para convalidar las tablas de retención documental que por aplazamiento de términos por la situación generada por la pandemia covid 19, se encuentran para la correspondiente revisión y aprobación final 
Se realizó la auditoría interna al sistema integrado de gestión</t>
  </si>
  <si>
    <t>(Número de respuestas y soluciones  en los términos a las PQRS / Número de PQRS de conocimiento del SIAC) x 100</t>
  </si>
  <si>
    <r>
      <rPr>
        <b/>
        <sz val="9"/>
        <color indexed="8"/>
        <rFont val="Arial"/>
        <family val="2"/>
      </rPr>
      <t xml:space="preserve">Dimensión: </t>
    </r>
    <r>
      <rPr>
        <sz val="9"/>
        <color indexed="8"/>
        <rFont val="Arial"/>
        <family val="2"/>
      </rPr>
      <t xml:space="preserve">Direccionamiento Estratégico y Planeación.
</t>
    </r>
    <r>
      <rPr>
        <b/>
        <sz val="9"/>
        <color indexed="8"/>
        <rFont val="Arial"/>
        <family val="2"/>
      </rPr>
      <t>Política:</t>
    </r>
    <r>
      <rPr>
        <sz val="9"/>
        <color indexed="8"/>
        <rFont val="Arial"/>
        <family val="2"/>
      </rPr>
      <t xml:space="preserve"> Planeación institucional</t>
    </r>
  </si>
  <si>
    <r>
      <rPr>
        <b/>
        <sz val="9"/>
        <rFont val="Arial"/>
        <family val="2"/>
      </rPr>
      <t xml:space="preserve">Dimensión </t>
    </r>
    <r>
      <rPr>
        <sz val="9"/>
        <rFont val="Arial"/>
        <family val="2"/>
      </rPr>
      <t xml:space="preserve">Direccionamiento Estratégico y Planeación
</t>
    </r>
    <r>
      <rPr>
        <b/>
        <sz val="9"/>
        <rFont val="Arial"/>
        <family val="2"/>
      </rPr>
      <t>Políticas:</t>
    </r>
    <r>
      <rPr>
        <sz val="9"/>
        <rFont val="Arial"/>
        <family val="2"/>
      </rPr>
      <t xml:space="preserve">
• Planeación institucional
• Gestión presupuestal y eficiencia del gasto público
</t>
    </r>
    <r>
      <rPr>
        <b/>
        <sz val="9"/>
        <rFont val="Arial"/>
        <family val="2"/>
      </rPr>
      <t>Dimensión</t>
    </r>
    <r>
      <rPr>
        <sz val="9"/>
        <rFont val="Arial"/>
        <family val="2"/>
      </rPr>
      <t xml:space="preserve"> Talento Humano
</t>
    </r>
    <r>
      <rPr>
        <b/>
        <sz val="9"/>
        <rFont val="Arial"/>
        <family val="2"/>
      </rPr>
      <t xml:space="preserve">Política: </t>
    </r>
    <r>
      <rPr>
        <sz val="9"/>
        <rFont val="Arial"/>
        <family val="2"/>
      </rPr>
      <t>Integridad</t>
    </r>
  </si>
  <si>
    <r>
      <t xml:space="preserve">Dimensión Talento Humano
Políticas:
• </t>
    </r>
    <r>
      <rPr>
        <sz val="9"/>
        <rFont val="Arial"/>
        <family val="2"/>
      </rPr>
      <t>Gestión Talento Humano 
• Integridad</t>
    </r>
  </si>
  <si>
    <t>No hay acciones pendiente del MIPG</t>
  </si>
  <si>
    <r>
      <rPr>
        <b/>
        <sz val="9"/>
        <rFont val="Arial"/>
        <family val="2"/>
      </rPr>
      <t>Dimensión:</t>
    </r>
    <r>
      <rPr>
        <sz val="9"/>
        <rFont val="Arial"/>
        <family val="2"/>
      </rPr>
      <t xml:space="preserve"> Evaluación de Resultados
</t>
    </r>
    <r>
      <rPr>
        <b/>
        <sz val="9"/>
        <rFont val="Arial"/>
        <family val="2"/>
      </rPr>
      <t xml:space="preserve">Política: </t>
    </r>
    <r>
      <rPr>
        <sz val="9"/>
        <rFont val="Arial"/>
        <family val="2"/>
      </rPr>
      <t xml:space="preserve">Seguimiento y evaluación del desempeño institucional
</t>
    </r>
  </si>
  <si>
    <t>Seguimiento a los planes de acción del MIPG de todos los procesos</t>
  </si>
  <si>
    <t>Rendición Pública de Cuentas</t>
  </si>
  <si>
    <r>
      <rPr>
        <b/>
        <sz val="9"/>
        <rFont val="Arial"/>
        <family val="2"/>
      </rPr>
      <t>Dimensión</t>
    </r>
    <r>
      <rPr>
        <sz val="9"/>
        <rFont val="Arial"/>
        <family val="2"/>
      </rPr>
      <t xml:space="preserve"> Evaluación de Resultados
</t>
    </r>
    <r>
      <rPr>
        <b/>
        <sz val="9"/>
        <rFont val="Arial"/>
        <family val="2"/>
      </rPr>
      <t>Política:</t>
    </r>
    <r>
      <rPr>
        <sz val="9"/>
        <rFont val="Arial"/>
        <family val="2"/>
      </rPr>
      <t xml:space="preserve"> Seguimiento y evaluación del desempeño institucional
</t>
    </r>
    <r>
      <rPr>
        <b/>
        <sz val="9"/>
        <rFont val="Arial"/>
        <family val="2"/>
      </rPr>
      <t>Dimensión</t>
    </r>
    <r>
      <rPr>
        <sz val="9"/>
        <rFont val="Arial"/>
        <family val="2"/>
      </rPr>
      <t xml:space="preserve"> Gestión con Valores para Resultados 
</t>
    </r>
    <r>
      <rPr>
        <b/>
        <sz val="9"/>
        <rFont val="Arial"/>
        <family val="2"/>
      </rPr>
      <t>Política:</t>
    </r>
    <r>
      <rPr>
        <sz val="9"/>
        <rFont val="Arial"/>
        <family val="2"/>
      </rPr>
      <t xml:space="preserve"> Defensa jurídica</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</si>
</sst>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s>
  <fonts count="74">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sz val="11"/>
      <name val="Arial"/>
      <family val="2"/>
    </font>
    <font>
      <sz val="9"/>
      <color indexed="10"/>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9"/>
      <color rgb="FF000000"/>
      <name val="Arial"/>
      <family val="2"/>
    </font>
    <font>
      <sz val="11"/>
      <color theme="1"/>
      <name val="Arial"/>
      <family val="2"/>
    </font>
    <font>
      <sz val="8"/>
      <color rgb="FF000000"/>
      <name val="Arial"/>
      <family val="2"/>
    </font>
    <font>
      <b/>
      <sz val="10"/>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top style="thin"/>
      <bottom style="thin"/>
    </border>
    <border>
      <left style="thin"/>
      <right style="thin"/>
      <top/>
      <bottom style="thin"/>
    </border>
    <border>
      <left/>
      <right/>
      <top style="thin"/>
      <bottom/>
    </border>
    <border>
      <left style="thin"/>
      <right style="thin"/>
      <top/>
      <bottom/>
    </border>
    <border>
      <left/>
      <right/>
      <top style="thin"/>
      <bottom style="thin"/>
    </border>
    <border>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5" fillId="31" borderId="0" applyNumberFormat="0" applyBorder="0" applyAlignment="0" applyProtection="0"/>
    <xf numFmtId="0" fontId="7" fillId="0" borderId="0">
      <alignment/>
      <protection/>
    </xf>
    <xf numFmtId="0" fontId="0" fillId="0" borderId="0">
      <alignment/>
      <protection/>
    </xf>
    <xf numFmtId="0" fontId="56" fillId="0" borderId="0">
      <alignment/>
      <protection/>
    </xf>
    <xf numFmtId="0" fontId="56"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0" fillId="0" borderId="8" applyNumberFormat="0" applyFill="0" applyAlignment="0" applyProtection="0"/>
    <xf numFmtId="0" fontId="63" fillId="0" borderId="9" applyNumberFormat="0" applyFill="0" applyAlignment="0" applyProtection="0"/>
  </cellStyleXfs>
  <cellXfs count="411">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4"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4"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4" fillId="34" borderId="10" xfId="0" applyFont="1" applyFill="1" applyBorder="1" applyAlignment="1">
      <alignment vertical="center" wrapText="1"/>
    </xf>
    <xf numFmtId="9" fontId="64" fillId="34" borderId="10" xfId="0" applyNumberFormat="1" applyFont="1" applyFill="1" applyBorder="1" applyAlignment="1">
      <alignment horizontal="center" vertical="center"/>
    </xf>
    <xf numFmtId="0" fontId="64" fillId="33" borderId="10" xfId="0" applyFont="1" applyFill="1" applyBorder="1" applyAlignment="1">
      <alignment horizontal="justify" vertical="center" wrapText="1"/>
    </xf>
    <xf numFmtId="0" fontId="64" fillId="34" borderId="10" xfId="0" applyFont="1" applyFill="1" applyBorder="1" applyAlignment="1">
      <alignment horizontal="justify" vertical="center" wrapText="1"/>
    </xf>
    <xf numFmtId="0" fontId="65" fillId="0" borderId="0" xfId="0" applyFont="1" applyFill="1" applyAlignment="1">
      <alignment/>
    </xf>
    <xf numFmtId="0" fontId="4" fillId="8" borderId="10" xfId="0" applyFont="1" applyFill="1" applyBorder="1" applyAlignment="1">
      <alignment horizontal="center" vertical="center" wrapText="1"/>
    </xf>
    <xf numFmtId="1" fontId="64"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4"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xf>
    <xf numFmtId="1" fontId="66"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4" fillId="34" borderId="10" xfId="0" applyNumberFormat="1" applyFont="1" applyFill="1" applyBorder="1" applyAlignment="1">
      <alignment horizontal="justify" vertical="center" wrapText="1"/>
    </xf>
    <xf numFmtId="9" fontId="64"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4"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4"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4"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4"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4"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4"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4"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4"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4"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4" fillId="34" borderId="10" xfId="0" applyNumberFormat="1" applyFont="1" applyFill="1" applyBorder="1" applyAlignment="1">
      <alignment horizontal="left" vertical="center" wrapText="1"/>
    </xf>
    <xf numFmtId="2" fontId="64" fillId="34" borderId="10" xfId="0" applyNumberFormat="1" applyFont="1" applyFill="1" applyBorder="1" applyAlignment="1">
      <alignment horizontal="center" vertical="center" wrapText="1"/>
    </xf>
    <xf numFmtId="0" fontId="64" fillId="34" borderId="10" xfId="0" applyFont="1" applyFill="1" applyBorder="1" applyAlignment="1">
      <alignment horizontal="right" vertical="center"/>
    </xf>
    <xf numFmtId="3" fontId="64" fillId="34" borderId="10" xfId="0" applyNumberFormat="1" applyFont="1" applyFill="1" applyBorder="1" applyAlignment="1">
      <alignment horizontal="right" vertical="center"/>
    </xf>
    <xf numFmtId="0" fontId="67" fillId="34" borderId="10" xfId="0" applyFont="1" applyFill="1" applyBorder="1" applyAlignment="1">
      <alignment horizontal="right" vertical="center" wrapText="1"/>
    </xf>
    <xf numFmtId="9" fontId="64" fillId="34" borderId="10" xfId="0" applyNumberFormat="1" applyFont="1" applyFill="1" applyBorder="1" applyAlignment="1">
      <alignment horizontal="right" vertical="center"/>
    </xf>
    <xf numFmtId="0" fontId="65"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4" fillId="33" borderId="0" xfId="0" applyFont="1" applyFill="1" applyBorder="1" applyAlignment="1">
      <alignment horizontal="justify" vertical="center" wrapText="1"/>
    </xf>
    <xf numFmtId="0" fontId="64" fillId="33" borderId="0" xfId="0" applyFont="1" applyFill="1" applyBorder="1" applyAlignment="1">
      <alignment horizontal="justify" vertical="center"/>
    </xf>
    <xf numFmtId="0" fontId="64" fillId="34" borderId="0" xfId="0" applyFont="1" applyFill="1" applyBorder="1" applyAlignment="1">
      <alignment horizontal="justify" vertical="center"/>
    </xf>
    <xf numFmtId="0" fontId="64" fillId="33" borderId="0" xfId="0" applyFont="1" applyFill="1" applyBorder="1" applyAlignment="1">
      <alignment horizontal="center" vertical="center"/>
    </xf>
    <xf numFmtId="9" fontId="64" fillId="33" borderId="0" xfId="0" applyNumberFormat="1" applyFont="1" applyFill="1" applyBorder="1" applyAlignment="1">
      <alignment horizontal="center" vertical="center"/>
    </xf>
    <xf numFmtId="9" fontId="64"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4"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4"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4"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4"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4"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4"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4" fillId="34" borderId="10" xfId="0" applyFont="1" applyFill="1" applyBorder="1" applyAlignment="1">
      <alignment horizontal="center" vertical="center" wrapText="1"/>
    </xf>
    <xf numFmtId="0" fontId="64" fillId="34" borderId="10" xfId="0" applyFont="1" applyFill="1" applyBorder="1" applyAlignment="1">
      <alignment horizontal="justify" vertical="center"/>
    </xf>
    <xf numFmtId="1" fontId="64" fillId="34" borderId="10" xfId="0" applyNumberFormat="1" applyFont="1" applyFill="1" applyBorder="1" applyAlignment="1">
      <alignment horizontal="left" vertical="center" wrapText="1"/>
    </xf>
    <xf numFmtId="1" fontId="64"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8" fillId="34" borderId="10" xfId="0" applyNumberFormat="1" applyFont="1" applyFill="1" applyBorder="1" applyAlignment="1">
      <alignment horizontal="center" vertical="center" wrapText="1"/>
    </xf>
    <xf numFmtId="49" fontId="68" fillId="34" borderId="10" xfId="0" applyNumberFormat="1" applyFont="1" applyFill="1" applyBorder="1" applyAlignment="1">
      <alignment horizontal="center" vertical="center" wrapText="1"/>
    </xf>
    <xf numFmtId="0" fontId="64"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4" fillId="34" borderId="10" xfId="0" applyFont="1" applyFill="1" applyBorder="1" applyAlignment="1">
      <alignment horizontal="justify" vertical="center" wrapText="1"/>
    </xf>
    <xf numFmtId="0" fontId="64"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4"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6" fillId="34" borderId="10" xfId="0" applyNumberFormat="1" applyFont="1" applyFill="1" applyBorder="1" applyAlignment="1">
      <alignment horizontal="center" vertical="center" wrapText="1"/>
    </xf>
    <xf numFmtId="9" fontId="64" fillId="34" borderId="10" xfId="59" applyFont="1" applyFill="1" applyBorder="1" applyAlignment="1">
      <alignment horizontal="center" vertical="center" wrapText="1"/>
    </xf>
    <xf numFmtId="49" fontId="64" fillId="34" borderId="10" xfId="0" applyNumberFormat="1" applyFont="1" applyFill="1" applyBorder="1" applyAlignment="1">
      <alignment horizontal="center" vertical="center" wrapText="1"/>
    </xf>
    <xf numFmtId="0" fontId="64"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4" fillId="36" borderId="10" xfId="0" applyFont="1" applyFill="1" applyBorder="1" applyAlignment="1">
      <alignment horizontal="justify" vertical="center"/>
    </xf>
    <xf numFmtId="0" fontId="64" fillId="36" borderId="10" xfId="0" applyFont="1" applyFill="1" applyBorder="1" applyAlignment="1">
      <alignment horizontal="center" vertical="center"/>
    </xf>
    <xf numFmtId="1" fontId="64" fillId="36" borderId="10" xfId="0" applyNumberFormat="1" applyFont="1" applyFill="1" applyBorder="1" applyAlignment="1" quotePrefix="1">
      <alignment horizontal="center" vertical="center" wrapText="1"/>
    </xf>
    <xf numFmtId="1" fontId="64"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4" fillId="35" borderId="10" xfId="0" applyFont="1" applyFill="1" applyBorder="1" applyAlignment="1">
      <alignment horizontal="justify" vertical="center"/>
    </xf>
    <xf numFmtId="0" fontId="64" fillId="35" borderId="10" xfId="0" applyFont="1" applyFill="1" applyBorder="1" applyAlignment="1">
      <alignment horizontal="center" vertical="center"/>
    </xf>
    <xf numFmtId="0" fontId="64" fillId="35" borderId="10" xfId="0" applyFont="1" applyFill="1" applyBorder="1" applyAlignment="1">
      <alignment horizontal="justify" vertical="center" wrapText="1"/>
    </xf>
    <xf numFmtId="1" fontId="64"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4" fillId="35" borderId="10" xfId="0" applyNumberFormat="1" applyFont="1" applyFill="1" applyBorder="1" applyAlignment="1">
      <alignment horizontal="justify" vertical="center"/>
    </xf>
    <xf numFmtId="9" fontId="64"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0" fontId="9" fillId="34" borderId="0" xfId="0" applyFont="1" applyFill="1" applyAlignment="1">
      <alignment horizontal="center"/>
    </xf>
    <xf numFmtId="0" fontId="5" fillId="34" borderId="0" xfId="0" applyFont="1" applyFill="1" applyAlignment="1">
      <alignment horizontal="center"/>
    </xf>
    <xf numFmtId="1" fontId="6" fillId="34" borderId="0" xfId="0" applyNumberFormat="1" applyFont="1" applyFill="1" applyAlignment="1">
      <alignment horizontal="center"/>
    </xf>
    <xf numFmtId="0" fontId="6" fillId="0" borderId="10" xfId="0" applyFont="1" applyFill="1" applyBorder="1" applyAlignment="1">
      <alignment horizontal="justify" vertical="center" wrapText="1"/>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xf>
    <xf numFmtId="3" fontId="6" fillId="34" borderId="10" xfId="0" applyNumberFormat="1" applyFont="1" applyFill="1" applyBorder="1" applyAlignment="1">
      <alignment horizontal="center" vertical="center" wrapText="1"/>
    </xf>
    <xf numFmtId="3" fontId="6" fillId="34" borderId="10" xfId="0" applyNumberFormat="1" applyFont="1" applyFill="1" applyBorder="1" applyAlignment="1">
      <alignment horizontal="justify" vertical="center" wrapText="1"/>
    </xf>
    <xf numFmtId="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34" borderId="0" xfId="0" applyFont="1" applyFill="1" applyAlignment="1">
      <alignment/>
    </xf>
    <xf numFmtId="9" fontId="6" fillId="0" borderId="10" xfId="0" applyNumberFormat="1" applyFont="1" applyFill="1" applyBorder="1" applyAlignment="1">
      <alignment horizontal="justify" vertical="center" wrapText="1"/>
    </xf>
    <xf numFmtId="9" fontId="6" fillId="34" borderId="10" xfId="59" applyFont="1" applyFill="1" applyBorder="1" applyAlignment="1">
      <alignment horizontal="center" vertical="center" wrapText="1"/>
    </xf>
    <xf numFmtId="1" fontId="21" fillId="34" borderId="10" xfId="0" applyNumberFormat="1" applyFont="1" applyFill="1" applyBorder="1" applyAlignment="1">
      <alignment horizontal="center" vertical="center" wrapText="1"/>
    </xf>
    <xf numFmtId="0" fontId="6" fillId="34" borderId="0" xfId="0" applyFont="1" applyFill="1" applyAlignment="1">
      <alignment vertical="center" wrapText="1"/>
    </xf>
    <xf numFmtId="0" fontId="6" fillId="34" borderId="10" xfId="0" applyFont="1" applyFill="1" applyBorder="1" applyAlignment="1">
      <alignment horizontal="justify" vertical="center"/>
    </xf>
    <xf numFmtId="0" fontId="6" fillId="34" borderId="0" xfId="0" applyFont="1" applyFill="1" applyAlignment="1">
      <alignment horizontal="center" vertical="center"/>
    </xf>
    <xf numFmtId="0" fontId="6" fillId="0" borderId="10" xfId="0" applyFont="1" applyFill="1" applyBorder="1" applyAlignment="1">
      <alignment horizontal="left" vertical="center" wrapText="1"/>
    </xf>
    <xf numFmtId="0" fontId="6" fillId="34" borderId="10" xfId="0" applyFont="1" applyFill="1" applyBorder="1" applyAlignment="1">
      <alignment vertical="center" wrapText="1"/>
    </xf>
    <xf numFmtId="0" fontId="6" fillId="34" borderId="10" xfId="0" applyFont="1" applyFill="1" applyBorder="1" applyAlignment="1">
      <alignment horizontal="center"/>
    </xf>
    <xf numFmtId="9" fontId="69" fillId="0" borderId="12" xfId="57" applyNumberFormat="1" applyFont="1" applyFill="1" applyBorder="1" applyAlignment="1">
      <alignment horizontal="center" vertical="center" shrinkToFit="1"/>
      <protection/>
    </xf>
    <xf numFmtId="9" fontId="64" fillId="34" borderId="10" xfId="56" applyNumberFormat="1" applyFont="1" applyFill="1" applyBorder="1" applyAlignment="1">
      <alignment horizontal="justify" vertical="top" wrapText="1"/>
      <protection/>
    </xf>
    <xf numFmtId="9" fontId="69" fillId="0" borderId="13" xfId="57" applyNumberFormat="1" applyFont="1" applyFill="1" applyBorder="1" applyAlignment="1">
      <alignment horizontal="center" vertical="center" shrinkToFit="1"/>
      <protection/>
    </xf>
    <xf numFmtId="9" fontId="64" fillId="34" borderId="10" xfId="57" applyNumberFormat="1" applyFont="1" applyFill="1" applyBorder="1" applyAlignment="1">
      <alignment horizontal="justify" vertical="center" wrapText="1"/>
      <protection/>
    </xf>
    <xf numFmtId="9" fontId="6" fillId="34" borderId="10" xfId="57" applyNumberFormat="1" applyFont="1" applyFill="1" applyBorder="1" applyAlignment="1">
      <alignment horizontal="justify" vertical="center" wrapText="1"/>
      <protection/>
    </xf>
    <xf numFmtId="0" fontId="65" fillId="34" borderId="10" xfId="0" applyFont="1" applyFill="1" applyBorder="1" applyAlignment="1">
      <alignment horizontal="justify" vertical="center" wrapText="1"/>
    </xf>
    <xf numFmtId="0" fontId="6" fillId="34" borderId="0" xfId="0" applyFont="1" applyFill="1" applyAlignment="1">
      <alignment wrapText="1"/>
    </xf>
    <xf numFmtId="9" fontId="6" fillId="34" borderId="10" xfId="59" applyFont="1" applyFill="1" applyBorder="1" applyAlignment="1">
      <alignment horizontal="center" vertical="center"/>
    </xf>
    <xf numFmtId="9" fontId="6" fillId="34" borderId="14" xfId="0" applyNumberFormat="1"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4"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xf>
    <xf numFmtId="0" fontId="21" fillId="34" borderId="10" xfId="0" applyFont="1" applyFill="1" applyBorder="1" applyAlignment="1">
      <alignment horizontal="center" vertical="center" wrapText="1"/>
    </xf>
    <xf numFmtId="0" fontId="6" fillId="34" borderId="15" xfId="0" applyFont="1" applyFill="1" applyBorder="1" applyAlignment="1">
      <alignment horizontal="justify" vertical="center" wrapText="1"/>
    </xf>
    <xf numFmtId="9" fontId="6" fillId="0" borderId="13" xfId="57" applyNumberFormat="1" applyFont="1" applyFill="1" applyBorder="1" applyAlignment="1">
      <alignment horizontal="center" vertical="center" shrinkToFit="1"/>
      <protection/>
    </xf>
    <xf numFmtId="0" fontId="6" fillId="34" borderId="11" xfId="0" applyFont="1" applyFill="1" applyBorder="1" applyAlignment="1">
      <alignment vertical="center" wrapText="1"/>
    </xf>
    <xf numFmtId="0" fontId="5" fillId="34" borderId="0" xfId="0" applyFont="1" applyFill="1" applyAlignment="1">
      <alignment horizontal="justify"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 fillId="34" borderId="11" xfId="0" applyFont="1" applyFill="1" applyBorder="1" applyAlignment="1">
      <alignment horizontal="justify" vertical="center" wrapText="1"/>
    </xf>
    <xf numFmtId="0" fontId="21" fillId="34"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0" xfId="0" applyFont="1" applyFill="1" applyBorder="1" applyAlignment="1">
      <alignment horizontal="center" vertical="center"/>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4" fillId="34" borderId="11" xfId="0" applyFont="1" applyFill="1" applyBorder="1" applyAlignment="1">
      <alignment horizontal="justify" vertical="center" wrapText="1"/>
    </xf>
    <xf numFmtId="0" fontId="5" fillId="34" borderId="10" xfId="0" applyFont="1" applyFill="1" applyBorder="1" applyAlignment="1">
      <alignment horizontal="justify" vertical="center" wrapText="1"/>
    </xf>
    <xf numFmtId="9" fontId="64" fillId="34" borderId="10" xfId="59" applyFont="1" applyFill="1" applyBorder="1" applyAlignment="1">
      <alignment horizontal="center" vertical="center"/>
    </xf>
    <xf numFmtId="9" fontId="64" fillId="34" borderId="10" xfId="56" applyNumberFormat="1" applyFont="1" applyFill="1" applyBorder="1" applyAlignment="1">
      <alignment horizontal="center" vertical="center" wrapText="1"/>
      <protection/>
    </xf>
    <xf numFmtId="9" fontId="6" fillId="34" borderId="0" xfId="59" applyFont="1" applyFill="1" applyAlignment="1">
      <alignment horizontal="center"/>
    </xf>
    <xf numFmtId="0" fontId="5"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9" fontId="64" fillId="34" borderId="10" xfId="56" applyNumberFormat="1" applyFont="1" applyFill="1" applyBorder="1" applyAlignment="1">
      <alignment horizontal="justify" vertical="center" wrapText="1"/>
      <protection/>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4" fillId="8"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12" fillId="0" borderId="16" xfId="0" applyFont="1" applyFill="1" applyBorder="1" applyAlignment="1">
      <alignment horizontal="center" vertical="center"/>
    </xf>
    <xf numFmtId="0" fontId="3" fillId="34"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7" fillId="34" borderId="10" xfId="0" applyFont="1" applyFill="1" applyBorder="1" applyAlignment="1">
      <alignment horizontal="justify" vertical="center" wrapText="1"/>
    </xf>
    <xf numFmtId="0" fontId="8" fillId="0" borderId="15" xfId="0" applyFont="1" applyFill="1" applyBorder="1" applyAlignment="1">
      <alignment horizontal="center" vertical="center" wrapText="1"/>
    </xf>
    <xf numFmtId="0" fontId="64" fillId="34" borderId="11" xfId="0" applyFont="1" applyFill="1" applyBorder="1" applyAlignment="1">
      <alignment horizontal="justify" vertical="center" wrapText="1"/>
    </xf>
    <xf numFmtId="0" fontId="70" fillId="34" borderId="17" xfId="0" applyFont="1" applyFill="1" applyBorder="1" applyAlignment="1">
      <alignment horizontal="justify" vertical="center" wrapText="1"/>
    </xf>
    <xf numFmtId="0" fontId="70" fillId="34" borderId="15"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4" xfId="0" applyFont="1" applyFill="1" applyBorder="1" applyAlignment="1">
      <alignment horizontal="justify" vertical="center" wrapText="1"/>
    </xf>
    <xf numFmtId="0" fontId="3" fillId="33" borderId="18" xfId="0" applyFont="1" applyFill="1" applyBorder="1" applyAlignment="1">
      <alignment horizontal="justify" vertical="center" wrapText="1"/>
    </xf>
    <xf numFmtId="0" fontId="4" fillId="8" borderId="14"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64" fillId="34" borderId="15" xfId="0" applyFont="1" applyFill="1" applyBorder="1" applyAlignment="1">
      <alignment horizontal="justify" vertical="center" wrapText="1"/>
    </xf>
    <xf numFmtId="0" fontId="0" fillId="34" borderId="10"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7" xfId="0" applyFont="1" applyFill="1" applyBorder="1" applyAlignment="1">
      <alignment horizontal="justify" vertical="center" wrapText="1"/>
    </xf>
    <xf numFmtId="0" fontId="64" fillId="34" borderId="17" xfId="0" applyFont="1" applyFill="1" applyBorder="1" applyAlignment="1">
      <alignment horizontal="justify" vertical="center" wrapText="1"/>
    </xf>
    <xf numFmtId="0" fontId="64" fillId="34" borderId="10" xfId="0" applyFont="1" applyFill="1" applyBorder="1" applyAlignment="1">
      <alignment horizontal="justify" vertical="center" wrapText="1"/>
    </xf>
    <xf numFmtId="0" fontId="70" fillId="34" borderId="17" xfId="0" applyFont="1" applyFill="1" applyBorder="1" applyAlignment="1">
      <alignment horizontal="justify" vertical="center"/>
    </xf>
    <xf numFmtId="0" fontId="64" fillId="34" borderId="11" xfId="0" applyFont="1" applyFill="1" applyBorder="1" applyAlignment="1">
      <alignment horizontal="center" vertical="center" wrapText="1"/>
    </xf>
    <xf numFmtId="0" fontId="64" fillId="34" borderId="17" xfId="0" applyFont="1" applyFill="1" applyBorder="1" applyAlignment="1">
      <alignment horizontal="center" vertical="center" wrapText="1"/>
    </xf>
    <xf numFmtId="0" fontId="64" fillId="34" borderId="15" xfId="0" applyFont="1" applyFill="1" applyBorder="1" applyAlignment="1">
      <alignment horizontal="center" vertical="center" wrapText="1"/>
    </xf>
    <xf numFmtId="0" fontId="0" fillId="34" borderId="15" xfId="0" applyFill="1" applyBorder="1" applyAlignment="1">
      <alignment horizontal="justify" vertical="center" wrapText="1"/>
    </xf>
    <xf numFmtId="0" fontId="8" fillId="34" borderId="14"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16" fillId="33" borderId="10" xfId="0" applyFont="1" applyFill="1" applyBorder="1" applyAlignment="1">
      <alignment horizontal="center" vertical="center"/>
    </xf>
    <xf numFmtId="0" fontId="70" fillId="34" borderId="10" xfId="0" applyFont="1" applyFill="1" applyBorder="1" applyAlignment="1">
      <alignment horizontal="justify"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70" fillId="0" borderId="10" xfId="0" applyFont="1" applyBorder="1" applyAlignment="1">
      <alignment horizontal="justify" vertical="center" wrapText="1"/>
    </xf>
    <xf numFmtId="0" fontId="16" fillId="33" borderId="15" xfId="0" applyFont="1" applyFill="1" applyBorder="1" applyAlignment="1">
      <alignment horizontal="center" vertical="center"/>
    </xf>
    <xf numFmtId="0" fontId="6" fillId="34" borderId="10"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12" fillId="34" borderId="15" xfId="0" applyFont="1" applyFill="1" applyBorder="1" applyAlignment="1">
      <alignment horizontal="center" vertical="center" wrapText="1"/>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9" fillId="34"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4" fillId="33" borderId="10" xfId="0" applyFont="1" applyFill="1" applyBorder="1" applyAlignment="1">
      <alignment horizontal="center" vertical="center"/>
    </xf>
    <xf numFmtId="0" fontId="4" fillId="34"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70" fillId="0" borderId="10" xfId="0" applyFont="1" applyFill="1" applyBorder="1" applyAlignment="1">
      <alignment horizontal="justify" vertical="center" wrapText="1"/>
    </xf>
    <xf numFmtId="0" fontId="5" fillId="8"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64"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0" xfId="0" applyFont="1" applyFill="1" applyAlignment="1">
      <alignment horizontal="center"/>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12" fillId="0" borderId="15" xfId="0" applyFont="1" applyFill="1" applyBorder="1" applyAlignment="1">
      <alignment horizontal="center" vertical="center" wrapText="1"/>
    </xf>
    <xf numFmtId="0" fontId="6" fillId="34" borderId="11" xfId="0" applyFont="1" applyFill="1" applyBorder="1" applyAlignment="1">
      <alignment horizontal="justify" vertical="center" wrapText="1"/>
    </xf>
    <xf numFmtId="0" fontId="6" fillId="34" borderId="17" xfId="0" applyFont="1" applyFill="1" applyBorder="1" applyAlignment="1">
      <alignment horizontal="justify" vertical="center" wrapText="1"/>
    </xf>
    <xf numFmtId="0" fontId="6" fillId="34" borderId="10" xfId="0" applyFont="1" applyFill="1" applyBorder="1" applyAlignment="1">
      <alignment horizontal="center" vertical="center"/>
    </xf>
    <xf numFmtId="0" fontId="5" fillId="35" borderId="10" xfId="0" applyFont="1" applyFill="1" applyBorder="1" applyAlignment="1">
      <alignment horizontal="justify" vertical="center" wrapText="1"/>
    </xf>
    <xf numFmtId="0" fontId="70"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36" borderId="18" xfId="0" applyFont="1" applyFill="1" applyBorder="1" applyAlignment="1">
      <alignment horizontal="center" vertical="center" wrapText="1"/>
    </xf>
    <xf numFmtId="0" fontId="8" fillId="36" borderId="19"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0" fillId="0" borderId="17" xfId="0" applyBorder="1" applyAlignment="1">
      <alignment horizontal="justify" vertical="center" wrapText="1"/>
    </xf>
    <xf numFmtId="0" fontId="0" fillId="0" borderId="15" xfId="0" applyBorder="1" applyAlignment="1">
      <alignment horizontal="justify" vertical="center" wrapText="1"/>
    </xf>
    <xf numFmtId="0" fontId="6" fillId="34" borderId="17" xfId="0" applyFont="1" applyFill="1" applyBorder="1" applyAlignment="1">
      <alignment horizontal="center" vertical="center" wrapText="1"/>
    </xf>
    <xf numFmtId="0" fontId="70" fillId="0" borderId="10" xfId="0" applyFont="1" applyBorder="1" applyAlignment="1">
      <alignment horizontal="justify" vertical="center"/>
    </xf>
    <xf numFmtId="0" fontId="3" fillId="34" borderId="0" xfId="0" applyFont="1" applyFill="1" applyBorder="1" applyAlignment="1">
      <alignment horizontal="left" wrapText="1"/>
    </xf>
    <xf numFmtId="0" fontId="70" fillId="0" borderId="0" xfId="0" applyFont="1" applyBorder="1" applyAlignment="1">
      <alignment wrapText="1"/>
    </xf>
    <xf numFmtId="0" fontId="12" fillId="35" borderId="10" xfId="0" applyFont="1" applyFill="1" applyBorder="1" applyAlignment="1">
      <alignment horizontal="center" vertical="center"/>
    </xf>
    <xf numFmtId="0" fontId="21" fillId="34" borderId="10" xfId="0" applyFont="1" applyFill="1" applyBorder="1" applyAlignment="1">
      <alignment horizontal="justify" vertical="center" wrapText="1"/>
    </xf>
    <xf numFmtId="9" fontId="6" fillId="34" borderId="11" xfId="59" applyFont="1" applyFill="1" applyBorder="1" applyAlignment="1">
      <alignment horizontal="center" vertical="center"/>
    </xf>
    <xf numFmtId="9" fontId="6" fillId="34" borderId="17" xfId="59" applyFont="1" applyFill="1" applyBorder="1" applyAlignment="1">
      <alignment horizontal="center" vertical="center"/>
    </xf>
    <xf numFmtId="9" fontId="6" fillId="34" borderId="15" xfId="59" applyFont="1" applyFill="1" applyBorder="1" applyAlignment="1">
      <alignment horizontal="center" vertical="center"/>
    </xf>
    <xf numFmtId="0" fontId="6" fillId="34" borderId="11"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5" xfId="0" applyFont="1" applyFill="1" applyBorder="1" applyAlignment="1">
      <alignment horizontal="center" vertical="center"/>
    </xf>
    <xf numFmtId="9" fontId="71" fillId="37" borderId="11" xfId="59" applyFont="1" applyFill="1" applyBorder="1" applyAlignment="1">
      <alignment horizontal="center" vertical="center"/>
    </xf>
    <xf numFmtId="9" fontId="71" fillId="37" borderId="17" xfId="59" applyFont="1" applyFill="1" applyBorder="1" applyAlignment="1">
      <alignment horizontal="center" vertical="center"/>
    </xf>
    <xf numFmtId="9" fontId="71" fillId="37" borderId="15" xfId="59" applyFont="1" applyFill="1" applyBorder="1" applyAlignment="1">
      <alignment horizontal="center" vertical="center"/>
    </xf>
    <xf numFmtId="1" fontId="6" fillId="34" borderId="11" xfId="0" applyNumberFormat="1" applyFont="1" applyFill="1" applyBorder="1" applyAlignment="1">
      <alignment horizontal="center" vertical="center" wrapText="1"/>
    </xf>
    <xf numFmtId="1" fontId="6" fillId="34" borderId="17" xfId="0" applyNumberFormat="1" applyFont="1" applyFill="1" applyBorder="1" applyAlignment="1">
      <alignment horizontal="center" vertical="center" wrapText="1"/>
    </xf>
    <xf numFmtId="1" fontId="6" fillId="34" borderId="15" xfId="0" applyNumberFormat="1" applyFont="1" applyFill="1" applyBorder="1" applyAlignment="1">
      <alignment horizontal="center" vertical="center" wrapText="1"/>
    </xf>
    <xf numFmtId="9" fontId="6" fillId="34" borderId="11" xfId="0" applyNumberFormat="1" applyFont="1" applyFill="1" applyBorder="1" applyAlignment="1">
      <alignment horizontal="center" vertical="center" wrapText="1"/>
    </xf>
    <xf numFmtId="9" fontId="6" fillId="34" borderId="17" xfId="0" applyNumberFormat="1" applyFont="1" applyFill="1" applyBorder="1" applyAlignment="1">
      <alignment horizontal="center" vertical="center" wrapText="1"/>
    </xf>
    <xf numFmtId="9" fontId="6" fillId="34" borderId="15" xfId="0" applyNumberFormat="1" applyFont="1" applyFill="1" applyBorder="1" applyAlignment="1">
      <alignment horizontal="center" vertical="center" wrapText="1"/>
    </xf>
    <xf numFmtId="9" fontId="6" fillId="34" borderId="11" xfId="59" applyFont="1" applyFill="1" applyBorder="1" applyAlignment="1">
      <alignment horizontal="center" vertical="center" wrapText="1"/>
    </xf>
    <xf numFmtId="9" fontId="6" fillId="34" borderId="17" xfId="59" applyFont="1" applyFill="1" applyBorder="1" applyAlignment="1">
      <alignment horizontal="center" vertical="center" wrapText="1"/>
    </xf>
    <xf numFmtId="9" fontId="6" fillId="34" borderId="15" xfId="59" applyFont="1" applyFill="1" applyBorder="1" applyAlignment="1">
      <alignment horizontal="center" vertical="center" wrapText="1"/>
    </xf>
    <xf numFmtId="0" fontId="72" fillId="34" borderId="10"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70" fillId="0" borderId="15" xfId="0" applyFont="1" applyBorder="1" applyAlignment="1">
      <alignment horizontal="justify" vertical="center" wrapText="1"/>
    </xf>
    <xf numFmtId="9" fontId="6" fillId="34" borderId="11" xfId="0" applyNumberFormat="1" applyFont="1" applyFill="1" applyBorder="1" applyAlignment="1">
      <alignment horizontal="center" vertical="center"/>
    </xf>
    <xf numFmtId="9" fontId="6" fillId="34" borderId="15" xfId="0" applyNumberFormat="1" applyFont="1" applyFill="1" applyBorder="1" applyAlignment="1">
      <alignment horizontal="center" vertical="center"/>
    </xf>
    <xf numFmtId="0" fontId="6" fillId="34" borderId="15" xfId="0" applyFont="1" applyFill="1" applyBorder="1" applyAlignment="1">
      <alignment horizontal="justify" vertical="center" wrapText="1"/>
    </xf>
    <xf numFmtId="0" fontId="6" fillId="34" borderId="11" xfId="0" applyFont="1" applyFill="1" applyBorder="1" applyAlignment="1">
      <alignment horizontal="justify" vertical="center"/>
    </xf>
    <xf numFmtId="0" fontId="0" fillId="0" borderId="17" xfId="0" applyBorder="1" applyAlignment="1">
      <alignment horizontal="justify" vertical="center"/>
    </xf>
    <xf numFmtId="0" fontId="0" fillId="0" borderId="15" xfId="0" applyBorder="1" applyAlignment="1">
      <alignment horizontal="justify" vertical="center"/>
    </xf>
    <xf numFmtId="0" fontId="20" fillId="34" borderId="10" xfId="0" applyFont="1" applyFill="1" applyBorder="1" applyAlignment="1">
      <alignment horizontal="center" vertical="center" wrapText="1"/>
    </xf>
    <xf numFmtId="0" fontId="7" fillId="34" borderId="20"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21"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22" fillId="34" borderId="10" xfId="0" applyFont="1" applyFill="1" applyBorder="1" applyAlignment="1">
      <alignment horizontal="justify" vertical="center" wrapText="1"/>
    </xf>
    <xf numFmtId="0" fontId="12" fillId="35" borderId="14" xfId="0" applyFont="1" applyFill="1" applyBorder="1" applyAlignment="1">
      <alignment horizontal="center" vertical="center"/>
    </xf>
    <xf numFmtId="0" fontId="12" fillId="35" borderId="18" xfId="0" applyFont="1" applyFill="1" applyBorder="1" applyAlignment="1">
      <alignment horizontal="center" vertical="center"/>
    </xf>
    <xf numFmtId="0" fontId="12" fillId="35" borderId="19" xfId="0" applyFont="1" applyFill="1" applyBorder="1" applyAlignment="1">
      <alignment horizontal="center" vertical="center"/>
    </xf>
    <xf numFmtId="0" fontId="12" fillId="34" borderId="14" xfId="0" applyFont="1" applyFill="1" applyBorder="1" applyAlignment="1">
      <alignment horizontal="justify" vertical="center" wrapText="1"/>
    </xf>
    <xf numFmtId="0" fontId="12" fillId="34" borderId="18" xfId="0" applyFont="1" applyFill="1" applyBorder="1" applyAlignment="1">
      <alignment horizontal="justify" vertical="center" wrapText="1"/>
    </xf>
    <xf numFmtId="0" fontId="12" fillId="34" borderId="19" xfId="0" applyFont="1" applyFill="1" applyBorder="1" applyAlignment="1">
      <alignment horizontal="justify" vertical="center" wrapText="1"/>
    </xf>
    <xf numFmtId="0" fontId="22" fillId="0" borderId="10" xfId="0" applyFont="1" applyBorder="1" applyAlignment="1">
      <alignment horizontal="justify" vertical="center" wrapText="1"/>
    </xf>
    <xf numFmtId="0" fontId="6" fillId="34" borderId="14" xfId="0" applyFont="1" applyFill="1" applyBorder="1" applyAlignment="1">
      <alignment horizontal="justify" vertical="center" wrapText="1"/>
    </xf>
    <xf numFmtId="0" fontId="6" fillId="34" borderId="18" xfId="0" applyFont="1" applyFill="1" applyBorder="1" applyAlignment="1">
      <alignment horizontal="justify" vertical="center" wrapText="1"/>
    </xf>
    <xf numFmtId="0" fontId="70" fillId="0" borderId="18" xfId="0" applyFont="1" applyBorder="1" applyAlignment="1">
      <alignment/>
    </xf>
    <xf numFmtId="0" fontId="70" fillId="0" borderId="19" xfId="0" applyFont="1" applyBorder="1" applyAlignment="1">
      <alignment/>
    </xf>
    <xf numFmtId="0" fontId="5" fillId="34" borderId="14" xfId="0" applyFont="1" applyFill="1" applyBorder="1" applyAlignment="1">
      <alignment horizontal="justify" vertical="center" wrapText="1"/>
    </xf>
    <xf numFmtId="0" fontId="6" fillId="34" borderId="19" xfId="0" applyFont="1" applyFill="1" applyBorder="1" applyAlignment="1">
      <alignment horizontal="justify" vertical="center" wrapText="1"/>
    </xf>
    <xf numFmtId="4" fontId="24" fillId="34" borderId="11" xfId="0" applyNumberFormat="1" applyFont="1" applyFill="1" applyBorder="1" applyAlignment="1" applyProtection="1">
      <alignment horizontal="center" vertical="center" wrapText="1"/>
      <protection/>
    </xf>
    <xf numFmtId="4" fontId="24" fillId="34" borderId="17" xfId="0" applyNumberFormat="1" applyFont="1" applyFill="1" applyBorder="1" applyAlignment="1" applyProtection="1">
      <alignment horizontal="center" vertical="center" wrapText="1"/>
      <protection/>
    </xf>
    <xf numFmtId="4" fontId="24" fillId="34" borderId="15" xfId="0" applyNumberFormat="1" applyFont="1" applyFill="1" applyBorder="1" applyAlignment="1" applyProtection="1">
      <alignment horizontal="center" vertical="center" wrapText="1"/>
      <protection/>
    </xf>
    <xf numFmtId="0" fontId="12" fillId="35" borderId="10" xfId="0" applyFont="1" applyFill="1" applyBorder="1" applyAlignment="1">
      <alignment horizontal="center" vertical="center" wrapText="1"/>
    </xf>
    <xf numFmtId="0" fontId="70" fillId="0" borderId="15" xfId="0" applyFont="1" applyBorder="1" applyAlignment="1">
      <alignment horizontal="center" vertical="center" wrapText="1"/>
    </xf>
    <xf numFmtId="0" fontId="70" fillId="0" borderId="17" xfId="0" applyFont="1" applyBorder="1" applyAlignment="1">
      <alignment horizontal="justify" vertical="center" wrapText="1"/>
    </xf>
    <xf numFmtId="175" fontId="6" fillId="34" borderId="11" xfId="49" applyFont="1" applyFill="1" applyBorder="1" applyAlignment="1">
      <alignment horizontal="center" vertical="center" wrapText="1"/>
    </xf>
    <xf numFmtId="175" fontId="6" fillId="34" borderId="17" xfId="49" applyFont="1" applyFill="1" applyBorder="1" applyAlignment="1">
      <alignment horizontal="center" vertical="center" wrapText="1"/>
    </xf>
    <xf numFmtId="175" fontId="6" fillId="34" borderId="15" xfId="49" applyFont="1" applyFill="1" applyBorder="1" applyAlignment="1">
      <alignment horizontal="center" vertical="center" wrapText="1"/>
    </xf>
    <xf numFmtId="0" fontId="0" fillId="0" borderId="17" xfId="0" applyBorder="1" applyAlignment="1">
      <alignment horizontal="justify" wrapText="1"/>
    </xf>
    <xf numFmtId="0" fontId="0" fillId="0" borderId="15" xfId="0" applyBorder="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ercent" xfId="59"/>
    <cellStyle name="Porcentaje 2"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1</xdr:col>
      <xdr:colOff>723900</xdr:colOff>
      <xdr:row>2</xdr:row>
      <xdr:rowOff>447675</xdr:rowOff>
    </xdr:to>
    <xdr:pic>
      <xdr:nvPicPr>
        <xdr:cNvPr id="1" name="Imagen 1"/>
        <xdr:cNvPicPr preferRelativeResize="1">
          <a:picLocks noChangeAspect="1"/>
        </xdr:cNvPicPr>
      </xdr:nvPicPr>
      <xdr:blipFill>
        <a:blip r:embed="rId1"/>
        <a:srcRect l="20875" t="13375" r="18865" b="22401"/>
        <a:stretch>
          <a:fillRect/>
        </a:stretch>
      </xdr:blipFill>
      <xdr:spPr>
        <a:xfrm>
          <a:off x="466725" y="0"/>
          <a:ext cx="17145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73" t="s">
        <v>574</v>
      </c>
      <c r="B1" s="273"/>
      <c r="C1" s="273"/>
      <c r="D1" s="273"/>
      <c r="E1" s="273"/>
      <c r="F1" s="273"/>
      <c r="G1" s="273"/>
      <c r="H1" s="273"/>
      <c r="I1" s="273"/>
      <c r="J1" s="273"/>
      <c r="K1" s="273"/>
    </row>
    <row r="2" spans="1:11" ht="21" customHeight="1">
      <c r="A2" s="273" t="s">
        <v>0</v>
      </c>
      <c r="B2" s="273"/>
      <c r="C2" s="273"/>
      <c r="D2" s="273"/>
      <c r="E2" s="273"/>
      <c r="F2" s="273"/>
      <c r="G2" s="273"/>
      <c r="H2" s="273"/>
      <c r="I2" s="273"/>
      <c r="J2" s="273"/>
      <c r="K2" s="273"/>
    </row>
    <row r="3" spans="1:11" ht="31.5" customHeight="1">
      <c r="A3" s="274" t="s">
        <v>208</v>
      </c>
      <c r="B3" s="275"/>
      <c r="C3" s="275"/>
      <c r="D3" s="275"/>
      <c r="E3" s="275"/>
      <c r="F3" s="275"/>
      <c r="G3" s="275"/>
      <c r="H3" s="275"/>
      <c r="I3" s="275"/>
      <c r="J3" s="275"/>
      <c r="K3" s="275"/>
    </row>
    <row r="4" spans="1:11" s="2" customFormat="1" ht="40.5" customHeight="1">
      <c r="A4" s="47" t="s">
        <v>477</v>
      </c>
      <c r="B4" s="259" t="s">
        <v>479</v>
      </c>
      <c r="C4" s="259" t="s">
        <v>514</v>
      </c>
      <c r="D4" s="259" t="s">
        <v>3</v>
      </c>
      <c r="E4" s="276" t="s">
        <v>528</v>
      </c>
      <c r="F4" s="278"/>
      <c r="G4" s="276" t="s">
        <v>515</v>
      </c>
      <c r="H4" s="277"/>
      <c r="I4" s="277"/>
      <c r="J4" s="278"/>
      <c r="K4" s="259" t="s">
        <v>485</v>
      </c>
    </row>
    <row r="5" spans="1:11" s="2" customFormat="1" ht="36">
      <c r="A5" s="47" t="s">
        <v>478</v>
      </c>
      <c r="B5" s="259"/>
      <c r="C5" s="259"/>
      <c r="D5" s="259"/>
      <c r="E5" s="31" t="s">
        <v>392</v>
      </c>
      <c r="F5" s="31" t="s">
        <v>391</v>
      </c>
      <c r="G5" s="3" t="s">
        <v>516</v>
      </c>
      <c r="H5" s="3" t="s">
        <v>517</v>
      </c>
      <c r="I5" s="3" t="s">
        <v>396</v>
      </c>
      <c r="J5" s="3" t="s">
        <v>391</v>
      </c>
      <c r="K5" s="259"/>
    </row>
    <row r="6" spans="1:11" s="5" customFormat="1" ht="60" customHeight="1">
      <c r="A6" s="281" t="s">
        <v>6</v>
      </c>
      <c r="B6" s="6" t="s">
        <v>7</v>
      </c>
      <c r="C6" s="4" t="s">
        <v>8</v>
      </c>
      <c r="D6" s="4" t="s">
        <v>393</v>
      </c>
      <c r="E6" s="32" t="s">
        <v>492</v>
      </c>
      <c r="F6" s="261" t="s">
        <v>671</v>
      </c>
      <c r="G6" s="32">
        <v>273</v>
      </c>
      <c r="H6" s="32">
        <v>600</v>
      </c>
      <c r="I6" s="60"/>
      <c r="J6" s="60"/>
      <c r="K6" s="49" t="s">
        <v>9</v>
      </c>
    </row>
    <row r="7" spans="1:11" s="5" customFormat="1" ht="48">
      <c r="A7" s="282"/>
      <c r="B7" s="6" t="s">
        <v>10</v>
      </c>
      <c r="C7" s="4" t="s">
        <v>11</v>
      </c>
      <c r="D7" s="4" t="s">
        <v>350</v>
      </c>
      <c r="E7" s="58" t="s">
        <v>493</v>
      </c>
      <c r="F7" s="262"/>
      <c r="G7" s="32">
        <v>275</v>
      </c>
      <c r="H7" s="32">
        <v>500</v>
      </c>
      <c r="I7" s="60"/>
      <c r="J7" s="60"/>
      <c r="K7" s="49" t="s">
        <v>9</v>
      </c>
    </row>
    <row r="8" spans="1:11" s="33" customFormat="1" ht="60.75" customHeight="1">
      <c r="A8" s="283"/>
      <c r="B8" s="270" t="s">
        <v>13</v>
      </c>
      <c r="C8" s="6" t="s">
        <v>518</v>
      </c>
      <c r="D8" s="6" t="s">
        <v>14</v>
      </c>
      <c r="E8" s="6" t="s">
        <v>397</v>
      </c>
      <c r="F8" s="4" t="s">
        <v>672</v>
      </c>
      <c r="G8" s="32">
        <v>0</v>
      </c>
      <c r="H8" s="32">
        <v>1</v>
      </c>
      <c r="I8" s="61"/>
      <c r="J8" s="61"/>
      <c r="K8" s="49" t="s">
        <v>12</v>
      </c>
    </row>
    <row r="9" spans="1:11" s="33" customFormat="1" ht="68.25" customHeight="1">
      <c r="A9" s="283"/>
      <c r="B9" s="271"/>
      <c r="C9" s="4" t="s">
        <v>355</v>
      </c>
      <c r="D9" s="4" t="s">
        <v>351</v>
      </c>
      <c r="E9" s="4" t="s">
        <v>629</v>
      </c>
      <c r="F9" s="4" t="s">
        <v>630</v>
      </c>
      <c r="G9" s="23">
        <v>0</v>
      </c>
      <c r="H9" s="34" t="s">
        <v>640</v>
      </c>
      <c r="I9" s="32"/>
      <c r="J9" s="32"/>
      <c r="K9" s="50" t="s">
        <v>12</v>
      </c>
    </row>
    <row r="10" spans="1:11" s="33" customFormat="1" ht="51" customHeight="1">
      <c r="A10" s="283"/>
      <c r="B10" s="271"/>
      <c r="C10" s="4" t="s">
        <v>642</v>
      </c>
      <c r="D10" s="4" t="s">
        <v>673</v>
      </c>
      <c r="E10" s="4" t="s">
        <v>398</v>
      </c>
      <c r="F10" s="4"/>
      <c r="G10" s="23">
        <v>0</v>
      </c>
      <c r="H10" s="34" t="s">
        <v>448</v>
      </c>
      <c r="I10" s="32"/>
      <c r="J10" s="32"/>
      <c r="K10" s="50" t="s">
        <v>12</v>
      </c>
    </row>
    <row r="11" spans="1:11" s="33" customFormat="1" ht="51" customHeight="1">
      <c r="A11" s="283"/>
      <c r="B11" s="271"/>
      <c r="C11" s="4" t="s">
        <v>674</v>
      </c>
      <c r="D11" s="4" t="s">
        <v>641</v>
      </c>
      <c r="E11" s="4" t="s">
        <v>398</v>
      </c>
      <c r="F11" s="4"/>
      <c r="G11" s="23">
        <v>0</v>
      </c>
      <c r="H11" s="34" t="s">
        <v>448</v>
      </c>
      <c r="I11" s="32"/>
      <c r="J11" s="32"/>
      <c r="K11" s="50" t="s">
        <v>12</v>
      </c>
    </row>
    <row r="12" spans="1:11" s="33" customFormat="1" ht="56.25" customHeight="1">
      <c r="A12" s="283"/>
      <c r="B12" s="272"/>
      <c r="C12" s="35" t="s">
        <v>376</v>
      </c>
      <c r="D12" s="50" t="s">
        <v>377</v>
      </c>
      <c r="E12" s="4" t="s">
        <v>629</v>
      </c>
      <c r="F12" s="4"/>
      <c r="G12" s="23">
        <v>0</v>
      </c>
      <c r="H12" s="34" t="s">
        <v>378</v>
      </c>
      <c r="I12" s="34"/>
      <c r="J12" s="34"/>
      <c r="K12" s="50" t="s">
        <v>12</v>
      </c>
    </row>
    <row r="13" spans="1:11" s="8" customFormat="1" ht="87.75" customHeight="1">
      <c r="A13" s="283"/>
      <c r="B13" s="270" t="s">
        <v>15</v>
      </c>
      <c r="C13" s="6" t="s">
        <v>379</v>
      </c>
      <c r="D13" s="6" t="s">
        <v>380</v>
      </c>
      <c r="E13" s="6" t="s">
        <v>631</v>
      </c>
      <c r="F13" s="4" t="s">
        <v>632</v>
      </c>
      <c r="G13" s="36">
        <v>0</v>
      </c>
      <c r="H13" s="37">
        <v>5</v>
      </c>
      <c r="I13" s="37"/>
      <c r="J13" s="37"/>
      <c r="K13" s="49" t="s">
        <v>17</v>
      </c>
    </row>
    <row r="14" spans="1:11" s="8" customFormat="1" ht="74.25" customHeight="1">
      <c r="A14" s="283"/>
      <c r="B14" s="279"/>
      <c r="C14" s="4" t="s">
        <v>718</v>
      </c>
      <c r="D14" s="4" t="s">
        <v>643</v>
      </c>
      <c r="E14" s="4" t="s">
        <v>398</v>
      </c>
      <c r="F14" s="4"/>
      <c r="G14" s="36">
        <v>0</v>
      </c>
      <c r="H14" s="37">
        <v>4</v>
      </c>
      <c r="I14" s="37"/>
      <c r="J14" s="37"/>
      <c r="K14" s="49" t="s">
        <v>17</v>
      </c>
    </row>
    <row r="15" spans="1:11" s="8" customFormat="1" ht="45.75" customHeight="1">
      <c r="A15" s="283"/>
      <c r="B15" s="284" t="s">
        <v>18</v>
      </c>
      <c r="C15" s="6" t="s">
        <v>19</v>
      </c>
      <c r="D15" s="6" t="s">
        <v>85</v>
      </c>
      <c r="E15" s="6" t="s">
        <v>650</v>
      </c>
      <c r="F15" s="4"/>
      <c r="G15" s="36">
        <v>0</v>
      </c>
      <c r="H15" s="38">
        <v>4</v>
      </c>
      <c r="I15" s="18"/>
      <c r="J15" s="133"/>
      <c r="K15" s="49" t="s">
        <v>21</v>
      </c>
    </row>
    <row r="16" spans="1:11" s="8" customFormat="1" ht="61.5" customHeight="1">
      <c r="A16" s="283"/>
      <c r="B16" s="284"/>
      <c r="C16" s="6" t="s">
        <v>22</v>
      </c>
      <c r="D16" s="6" t="s">
        <v>23</v>
      </c>
      <c r="E16" s="6" t="s">
        <v>650</v>
      </c>
      <c r="F16" s="4"/>
      <c r="G16" s="36">
        <v>0</v>
      </c>
      <c r="H16" s="38">
        <v>4</v>
      </c>
      <c r="I16" s="38"/>
      <c r="J16" s="38"/>
      <c r="K16" s="49" t="s">
        <v>17</v>
      </c>
    </row>
    <row r="17" spans="1:11" s="8" customFormat="1" ht="52.5" customHeight="1">
      <c r="A17" s="283"/>
      <c r="B17" s="270" t="s">
        <v>352</v>
      </c>
      <c r="C17" s="49" t="s">
        <v>25</v>
      </c>
      <c r="D17" s="6" t="s">
        <v>26</v>
      </c>
      <c r="E17" s="6" t="s">
        <v>397</v>
      </c>
      <c r="F17" s="18"/>
      <c r="G17" s="36">
        <v>0</v>
      </c>
      <c r="H17" s="37">
        <v>1</v>
      </c>
      <c r="I17" s="37"/>
      <c r="J17" s="37"/>
      <c r="K17" s="49" t="s">
        <v>27</v>
      </c>
    </row>
    <row r="18" spans="1:11" s="8" customFormat="1" ht="52.5" customHeight="1">
      <c r="A18" s="283"/>
      <c r="B18" s="283"/>
      <c r="C18" s="4" t="s">
        <v>644</v>
      </c>
      <c r="D18" s="4" t="s">
        <v>645</v>
      </c>
      <c r="E18" s="6" t="s">
        <v>658</v>
      </c>
      <c r="F18" s="18"/>
      <c r="G18" s="36">
        <v>0</v>
      </c>
      <c r="H18" s="37">
        <v>40</v>
      </c>
      <c r="I18" s="37"/>
      <c r="J18" s="37"/>
      <c r="K18" s="49" t="s">
        <v>27</v>
      </c>
    </row>
    <row r="19" spans="1:11" s="8" customFormat="1" ht="65.25" customHeight="1">
      <c r="A19" s="283"/>
      <c r="B19" s="285"/>
      <c r="C19" s="4" t="s">
        <v>709</v>
      </c>
      <c r="D19" s="4" t="s">
        <v>675</v>
      </c>
      <c r="E19" s="6" t="s">
        <v>633</v>
      </c>
      <c r="F19" s="18"/>
      <c r="G19" s="36">
        <v>0</v>
      </c>
      <c r="H19" s="39">
        <v>160</v>
      </c>
      <c r="I19" s="39"/>
      <c r="J19" s="39"/>
      <c r="K19" s="49" t="s">
        <v>27</v>
      </c>
    </row>
    <row r="20" spans="1:11" s="8" customFormat="1" ht="48" customHeight="1">
      <c r="A20" s="283"/>
      <c r="B20" s="285"/>
      <c r="C20" s="6" t="s">
        <v>30</v>
      </c>
      <c r="D20" s="6" t="s">
        <v>31</v>
      </c>
      <c r="E20" s="6" t="s">
        <v>634</v>
      </c>
      <c r="F20" s="18"/>
      <c r="G20" s="36">
        <v>0</v>
      </c>
      <c r="H20" s="39">
        <v>50</v>
      </c>
      <c r="I20" s="39"/>
      <c r="J20" s="39"/>
      <c r="K20" s="49" t="s">
        <v>27</v>
      </c>
    </row>
    <row r="21" spans="1:11" s="8" customFormat="1" ht="37.5" customHeight="1">
      <c r="A21" s="283"/>
      <c r="B21" s="285"/>
      <c r="C21" s="6" t="s">
        <v>32</v>
      </c>
      <c r="D21" s="6" t="s">
        <v>33</v>
      </c>
      <c r="E21" s="6" t="s">
        <v>635</v>
      </c>
      <c r="F21" s="6"/>
      <c r="G21" s="36">
        <v>4</v>
      </c>
      <c r="H21" s="37">
        <v>48</v>
      </c>
      <c r="I21" s="37"/>
      <c r="J21" s="37"/>
      <c r="K21" s="49" t="s">
        <v>27</v>
      </c>
    </row>
    <row r="22" spans="1:11" s="7" customFormat="1" ht="57" customHeight="1">
      <c r="A22" s="281" t="s">
        <v>34</v>
      </c>
      <c r="B22" s="6" t="s">
        <v>35</v>
      </c>
      <c r="C22" s="6" t="s">
        <v>36</v>
      </c>
      <c r="D22" s="6" t="s">
        <v>37</v>
      </c>
      <c r="E22" s="32" t="s">
        <v>494</v>
      </c>
      <c r="F22" s="6"/>
      <c r="G22" s="38">
        <v>603</v>
      </c>
      <c r="H22" s="32">
        <v>630</v>
      </c>
      <c r="I22" s="193"/>
      <c r="J22" s="193"/>
      <c r="K22" s="49" t="s">
        <v>38</v>
      </c>
    </row>
    <row r="23" spans="1:11" s="8" customFormat="1" ht="72">
      <c r="A23" s="283"/>
      <c r="B23" s="270" t="s">
        <v>39</v>
      </c>
      <c r="C23" s="49" t="s">
        <v>519</v>
      </c>
      <c r="D23" s="49" t="s">
        <v>40</v>
      </c>
      <c r="E23" s="49">
        <v>1</v>
      </c>
      <c r="F23" s="18" t="s">
        <v>568</v>
      </c>
      <c r="G23" s="32">
        <v>0</v>
      </c>
      <c r="H23" s="32">
        <v>1</v>
      </c>
      <c r="I23" s="32"/>
      <c r="J23" s="32"/>
      <c r="K23" s="49" t="s">
        <v>12</v>
      </c>
    </row>
    <row r="24" spans="1:11" s="8" customFormat="1" ht="36">
      <c r="A24" s="283"/>
      <c r="B24" s="271"/>
      <c r="C24" s="49" t="s">
        <v>676</v>
      </c>
      <c r="D24" s="49" t="s">
        <v>641</v>
      </c>
      <c r="E24" s="4" t="s">
        <v>398</v>
      </c>
      <c r="F24" s="50"/>
      <c r="G24" s="23">
        <v>2</v>
      </c>
      <c r="H24" s="34" t="s">
        <v>646</v>
      </c>
      <c r="I24" s="34"/>
      <c r="J24" s="34"/>
      <c r="K24" s="50" t="s">
        <v>12</v>
      </c>
    </row>
    <row r="25" spans="1:11" s="8" customFormat="1" ht="83.25" customHeight="1">
      <c r="A25" s="283"/>
      <c r="B25" s="6" t="s">
        <v>15</v>
      </c>
      <c r="C25" s="49" t="s">
        <v>677</v>
      </c>
      <c r="D25" s="49" t="s">
        <v>41</v>
      </c>
      <c r="E25" s="49">
        <v>105</v>
      </c>
      <c r="F25" s="52" t="s">
        <v>717</v>
      </c>
      <c r="G25" s="36">
        <v>0</v>
      </c>
      <c r="H25" s="38">
        <v>5</v>
      </c>
      <c r="I25" s="194"/>
      <c r="J25" s="194"/>
      <c r="K25" s="49" t="s">
        <v>569</v>
      </c>
    </row>
    <row r="26" spans="1:11" s="8" customFormat="1" ht="36" customHeight="1">
      <c r="A26" s="283"/>
      <c r="B26" s="284" t="s">
        <v>18</v>
      </c>
      <c r="C26" s="49" t="s">
        <v>42</v>
      </c>
      <c r="D26" s="49" t="s">
        <v>20</v>
      </c>
      <c r="E26" s="49">
        <v>1</v>
      </c>
      <c r="F26" s="49"/>
      <c r="G26" s="36">
        <v>0</v>
      </c>
      <c r="H26" s="38">
        <v>1</v>
      </c>
      <c r="I26" s="38"/>
      <c r="J26" s="38"/>
      <c r="K26" s="49" t="s">
        <v>27</v>
      </c>
    </row>
    <row r="27" spans="1:11" s="8" customFormat="1" ht="60">
      <c r="A27" s="283"/>
      <c r="B27" s="284"/>
      <c r="C27" s="49" t="s">
        <v>43</v>
      </c>
      <c r="D27" s="49" t="s">
        <v>651</v>
      </c>
      <c r="E27" s="49">
        <v>5</v>
      </c>
      <c r="F27" s="49"/>
      <c r="G27" s="36">
        <v>0</v>
      </c>
      <c r="H27" s="38">
        <v>5</v>
      </c>
      <c r="I27" s="38"/>
      <c r="J27" s="38"/>
      <c r="K27" s="49" t="s">
        <v>17</v>
      </c>
    </row>
    <row r="28" spans="1:11" s="8" customFormat="1" ht="24">
      <c r="A28" s="283"/>
      <c r="B28" s="286" t="s">
        <v>352</v>
      </c>
      <c r="C28" s="50" t="s">
        <v>25</v>
      </c>
      <c r="D28" s="49" t="s">
        <v>26</v>
      </c>
      <c r="E28" s="49">
        <v>1</v>
      </c>
      <c r="F28" s="49"/>
      <c r="G28" s="36">
        <v>0</v>
      </c>
      <c r="H28" s="38">
        <v>1</v>
      </c>
      <c r="I28" s="38"/>
      <c r="J28" s="38"/>
      <c r="K28" s="49" t="s">
        <v>17</v>
      </c>
    </row>
    <row r="29" spans="1:11" s="8" customFormat="1" ht="108">
      <c r="A29" s="283"/>
      <c r="B29" s="287"/>
      <c r="C29" s="4" t="s">
        <v>709</v>
      </c>
      <c r="D29" s="4" t="s">
        <v>678</v>
      </c>
      <c r="E29" s="49">
        <v>120</v>
      </c>
      <c r="F29" s="49" t="s">
        <v>710</v>
      </c>
      <c r="G29" s="36">
        <v>0</v>
      </c>
      <c r="H29" s="38">
        <v>200</v>
      </c>
      <c r="I29" s="38"/>
      <c r="J29" s="38"/>
      <c r="K29" s="49" t="s">
        <v>27</v>
      </c>
    </row>
    <row r="30" spans="1:11" s="8" customFormat="1" ht="36">
      <c r="A30" s="283"/>
      <c r="B30" s="287"/>
      <c r="C30" s="4" t="s">
        <v>644</v>
      </c>
      <c r="D30" s="4" t="s">
        <v>647</v>
      </c>
      <c r="E30" s="49">
        <v>45</v>
      </c>
      <c r="F30" s="49"/>
      <c r="G30" s="36">
        <v>0</v>
      </c>
      <c r="H30" s="38">
        <v>45</v>
      </c>
      <c r="I30" s="38"/>
      <c r="J30" s="38"/>
      <c r="K30" s="49" t="s">
        <v>17</v>
      </c>
    </row>
    <row r="31" spans="1:11" s="8" customFormat="1" ht="24">
      <c r="A31" s="283"/>
      <c r="B31" s="287"/>
      <c r="C31" s="49" t="s">
        <v>30</v>
      </c>
      <c r="D31" s="49" t="s">
        <v>44</v>
      </c>
      <c r="E31" s="49">
        <v>50</v>
      </c>
      <c r="F31" s="18"/>
      <c r="G31" s="36">
        <v>0</v>
      </c>
      <c r="H31" s="38">
        <v>50</v>
      </c>
      <c r="I31" s="38"/>
      <c r="J31" s="38"/>
      <c r="K31" s="49" t="s">
        <v>17</v>
      </c>
    </row>
    <row r="32" spans="1:11" s="8" customFormat="1" ht="24">
      <c r="A32" s="283"/>
      <c r="B32" s="288"/>
      <c r="C32" s="49" t="s">
        <v>32</v>
      </c>
      <c r="D32" s="49" t="s">
        <v>33</v>
      </c>
      <c r="E32" s="49">
        <v>60</v>
      </c>
      <c r="F32" s="18"/>
      <c r="G32" s="36">
        <v>0</v>
      </c>
      <c r="H32" s="38">
        <v>60</v>
      </c>
      <c r="I32" s="38"/>
      <c r="J32" s="38"/>
      <c r="K32" s="49" t="s">
        <v>17</v>
      </c>
    </row>
    <row r="33" spans="1:11" s="8" customFormat="1" ht="120">
      <c r="A33" s="283"/>
      <c r="B33" s="270" t="s">
        <v>45</v>
      </c>
      <c r="C33" s="6" t="s">
        <v>400</v>
      </c>
      <c r="D33" s="6" t="s">
        <v>382</v>
      </c>
      <c r="E33" s="6" t="s">
        <v>421</v>
      </c>
      <c r="F33" s="49" t="s">
        <v>536</v>
      </c>
      <c r="G33" s="36">
        <v>0</v>
      </c>
      <c r="H33" s="6" t="s">
        <v>570</v>
      </c>
      <c r="I33" s="194"/>
      <c r="J33" s="194"/>
      <c r="K33" s="49" t="s">
        <v>571</v>
      </c>
    </row>
    <row r="34" spans="1:11" s="8" customFormat="1" ht="36">
      <c r="A34" s="283"/>
      <c r="B34" s="289"/>
      <c r="C34" s="49" t="s">
        <v>402</v>
      </c>
      <c r="D34" s="49" t="s">
        <v>401</v>
      </c>
      <c r="E34" s="49">
        <v>1782</v>
      </c>
      <c r="F34" s="49"/>
      <c r="G34" s="36">
        <v>0</v>
      </c>
      <c r="H34" s="38">
        <v>0</v>
      </c>
      <c r="I34" s="38"/>
      <c r="J34" s="38"/>
      <c r="K34" s="49" t="s">
        <v>46</v>
      </c>
    </row>
    <row r="35" spans="1:11" s="8" customFormat="1" ht="72" customHeight="1">
      <c r="A35" s="281" t="s">
        <v>47</v>
      </c>
      <c r="B35" s="6" t="s">
        <v>48</v>
      </c>
      <c r="C35" s="6" t="s">
        <v>49</v>
      </c>
      <c r="D35" s="49" t="s">
        <v>353</v>
      </c>
      <c r="E35" s="6" t="s">
        <v>495</v>
      </c>
      <c r="F35" s="49"/>
      <c r="G35" s="38">
        <v>1090</v>
      </c>
      <c r="H35" s="38">
        <v>1200</v>
      </c>
      <c r="I35" s="194"/>
      <c r="J35" s="194"/>
      <c r="K35" s="49" t="s">
        <v>38</v>
      </c>
    </row>
    <row r="36" spans="1:11" s="8" customFormat="1" ht="84">
      <c r="A36" s="282"/>
      <c r="B36" s="270" t="s">
        <v>50</v>
      </c>
      <c r="C36" s="49" t="s">
        <v>519</v>
      </c>
      <c r="D36" s="49" t="s">
        <v>328</v>
      </c>
      <c r="E36" s="49">
        <v>1</v>
      </c>
      <c r="F36" s="18" t="s">
        <v>529</v>
      </c>
      <c r="G36" s="32">
        <v>0</v>
      </c>
      <c r="H36" s="32">
        <v>2</v>
      </c>
      <c r="I36" s="32"/>
      <c r="J36" s="32"/>
      <c r="K36" s="49" t="s">
        <v>12</v>
      </c>
    </row>
    <row r="37" spans="1:11" s="8" customFormat="1" ht="72">
      <c r="A37" s="282"/>
      <c r="B37" s="283"/>
      <c r="C37" s="4" t="s">
        <v>354</v>
      </c>
      <c r="D37" s="4" t="s">
        <v>351</v>
      </c>
      <c r="E37" s="4" t="s">
        <v>631</v>
      </c>
      <c r="F37" s="18" t="s">
        <v>636</v>
      </c>
      <c r="G37" s="23">
        <v>0</v>
      </c>
      <c r="H37" s="34" t="s">
        <v>640</v>
      </c>
      <c r="I37" s="34"/>
      <c r="J37" s="34"/>
      <c r="K37" s="50" t="s">
        <v>12</v>
      </c>
    </row>
    <row r="38" spans="1:11" s="8" customFormat="1" ht="108">
      <c r="A38" s="282"/>
      <c r="B38" s="283"/>
      <c r="C38" s="4" t="s">
        <v>372</v>
      </c>
      <c r="D38" s="4" t="s">
        <v>362</v>
      </c>
      <c r="E38" s="4" t="s">
        <v>637</v>
      </c>
      <c r="F38" s="56" t="s">
        <v>707</v>
      </c>
      <c r="G38" s="34" t="s">
        <v>375</v>
      </c>
      <c r="H38" s="34" t="s">
        <v>276</v>
      </c>
      <c r="I38" s="34"/>
      <c r="J38" s="34"/>
      <c r="K38" s="50" t="s">
        <v>708</v>
      </c>
    </row>
    <row r="39" spans="1:11" s="8" customFormat="1" ht="48">
      <c r="A39" s="282"/>
      <c r="B39" s="279"/>
      <c r="C39" s="35" t="s">
        <v>384</v>
      </c>
      <c r="D39" s="50" t="s">
        <v>377</v>
      </c>
      <c r="E39" s="57" t="s">
        <v>631</v>
      </c>
      <c r="F39" s="18" t="s">
        <v>529</v>
      </c>
      <c r="G39" s="23">
        <v>0</v>
      </c>
      <c r="H39" s="34" t="s">
        <v>383</v>
      </c>
      <c r="I39" s="34"/>
      <c r="J39" s="34"/>
      <c r="K39" s="50" t="s">
        <v>381</v>
      </c>
    </row>
    <row r="40" spans="1:11" s="8" customFormat="1" ht="72">
      <c r="A40" s="282"/>
      <c r="B40" s="6" t="s">
        <v>15</v>
      </c>
      <c r="C40" s="49" t="s">
        <v>51</v>
      </c>
      <c r="D40" s="6" t="s">
        <v>16</v>
      </c>
      <c r="E40" s="6" t="s">
        <v>631</v>
      </c>
      <c r="F40" s="50" t="s">
        <v>638</v>
      </c>
      <c r="G40" s="36">
        <v>0</v>
      </c>
      <c r="H40" s="38">
        <v>2</v>
      </c>
      <c r="I40" s="38"/>
      <c r="J40" s="38"/>
      <c r="K40" s="49" t="s">
        <v>52</v>
      </c>
    </row>
    <row r="41" spans="1:11" s="8" customFormat="1" ht="36">
      <c r="A41" s="282"/>
      <c r="B41" s="266" t="s">
        <v>18</v>
      </c>
      <c r="C41" s="50" t="s">
        <v>42</v>
      </c>
      <c r="D41" s="50" t="s">
        <v>20</v>
      </c>
      <c r="E41" s="6" t="s">
        <v>652</v>
      </c>
      <c r="F41" s="50"/>
      <c r="G41" s="36"/>
      <c r="H41" s="38">
        <v>1</v>
      </c>
      <c r="I41" s="38"/>
      <c r="J41" s="38"/>
      <c r="K41" s="49"/>
    </row>
    <row r="42" spans="1:11" s="8" customFormat="1" ht="48">
      <c r="A42" s="282"/>
      <c r="B42" s="266"/>
      <c r="C42" s="4" t="s">
        <v>679</v>
      </c>
      <c r="D42" s="4" t="s">
        <v>648</v>
      </c>
      <c r="E42" s="6" t="s">
        <v>631</v>
      </c>
      <c r="F42" s="6" t="s">
        <v>655</v>
      </c>
      <c r="G42" s="36">
        <v>0</v>
      </c>
      <c r="H42" s="38">
        <v>2</v>
      </c>
      <c r="I42" s="38"/>
      <c r="J42" s="38"/>
      <c r="K42" s="49" t="s">
        <v>52</v>
      </c>
    </row>
    <row r="43" spans="1:11" s="8" customFormat="1" ht="36" customHeight="1">
      <c r="A43" s="282"/>
      <c r="B43" s="270" t="s">
        <v>24</v>
      </c>
      <c r="C43" s="49" t="s">
        <v>25</v>
      </c>
      <c r="D43" s="6" t="s">
        <v>26</v>
      </c>
      <c r="E43" s="6" t="s">
        <v>397</v>
      </c>
      <c r="F43" s="6" t="s">
        <v>656</v>
      </c>
      <c r="G43" s="36">
        <v>0</v>
      </c>
      <c r="H43" s="38">
        <v>1</v>
      </c>
      <c r="I43" s="38"/>
      <c r="J43" s="38"/>
      <c r="K43" s="49" t="s">
        <v>27</v>
      </c>
    </row>
    <row r="44" spans="1:11" s="8" customFormat="1" ht="120">
      <c r="A44" s="282"/>
      <c r="B44" s="283"/>
      <c r="C44" s="49" t="s">
        <v>28</v>
      </c>
      <c r="D44" s="6" t="s">
        <v>29</v>
      </c>
      <c r="E44" s="6">
        <v>53</v>
      </c>
      <c r="F44" s="18" t="s">
        <v>530</v>
      </c>
      <c r="G44" s="36">
        <v>0</v>
      </c>
      <c r="H44" s="38">
        <v>40</v>
      </c>
      <c r="I44" s="38"/>
      <c r="J44" s="38"/>
      <c r="K44" s="49" t="s">
        <v>27</v>
      </c>
    </row>
    <row r="45" spans="1:11" s="8" customFormat="1" ht="60">
      <c r="A45" s="282"/>
      <c r="B45" s="283"/>
      <c r="C45" s="4" t="s">
        <v>709</v>
      </c>
      <c r="D45" s="4" t="s">
        <v>680</v>
      </c>
      <c r="E45" s="6" t="s">
        <v>398</v>
      </c>
      <c r="F45" s="18"/>
      <c r="G45" s="36">
        <v>0</v>
      </c>
      <c r="H45" s="38">
        <v>80</v>
      </c>
      <c r="I45" s="38"/>
      <c r="J45" s="38"/>
      <c r="K45" s="49" t="s">
        <v>27</v>
      </c>
    </row>
    <row r="46" spans="1:11" s="8" customFormat="1" ht="60">
      <c r="A46" s="282"/>
      <c r="B46" s="283"/>
      <c r="C46" s="49" t="s">
        <v>30</v>
      </c>
      <c r="D46" s="6" t="s">
        <v>31</v>
      </c>
      <c r="E46" s="6" t="s">
        <v>639</v>
      </c>
      <c r="F46" s="18" t="s">
        <v>399</v>
      </c>
      <c r="G46" s="36">
        <v>0</v>
      </c>
      <c r="H46" s="38">
        <v>40</v>
      </c>
      <c r="I46" s="38"/>
      <c r="J46" s="38"/>
      <c r="K46" s="49" t="s">
        <v>27</v>
      </c>
    </row>
    <row r="47" spans="1:11" s="8" customFormat="1" ht="24">
      <c r="A47" s="282"/>
      <c r="B47" s="283"/>
      <c r="C47" s="49" t="s">
        <v>32</v>
      </c>
      <c r="D47" s="6" t="s">
        <v>33</v>
      </c>
      <c r="E47" s="6">
        <v>24</v>
      </c>
      <c r="F47" s="18" t="s">
        <v>403</v>
      </c>
      <c r="G47" s="36">
        <v>0</v>
      </c>
      <c r="H47" s="38">
        <v>24</v>
      </c>
      <c r="I47" s="38"/>
      <c r="J47" s="38"/>
      <c r="K47" s="49" t="s">
        <v>27</v>
      </c>
    </row>
    <row r="48" spans="1:11" s="8" customFormat="1" ht="72" customHeight="1">
      <c r="A48" s="324" t="s">
        <v>53</v>
      </c>
      <c r="B48" s="29" t="s">
        <v>54</v>
      </c>
      <c r="C48" s="29" t="s">
        <v>55</v>
      </c>
      <c r="D48" s="29" t="s">
        <v>56</v>
      </c>
      <c r="E48" s="29">
        <v>12</v>
      </c>
      <c r="F48" s="40"/>
      <c r="G48" s="38">
        <v>0</v>
      </c>
      <c r="H48" s="38">
        <v>11</v>
      </c>
      <c r="I48" s="38"/>
      <c r="J48" s="38"/>
      <c r="K48" s="26" t="s">
        <v>57</v>
      </c>
    </row>
    <row r="49" spans="1:11" s="8" customFormat="1" ht="75.75" customHeight="1">
      <c r="A49" s="325"/>
      <c r="B49" s="29" t="s">
        <v>58</v>
      </c>
      <c r="C49" s="29" t="s">
        <v>59</v>
      </c>
      <c r="D49" s="29" t="s">
        <v>60</v>
      </c>
      <c r="E49" s="41">
        <v>1</v>
      </c>
      <c r="F49" s="18" t="s">
        <v>654</v>
      </c>
      <c r="G49" s="38">
        <v>0</v>
      </c>
      <c r="H49" s="27">
        <v>1</v>
      </c>
      <c r="I49" s="27"/>
      <c r="J49" s="27"/>
      <c r="K49" s="26" t="s">
        <v>57</v>
      </c>
    </row>
    <row r="50" spans="1:11" s="8" customFormat="1" ht="79.5" customHeight="1">
      <c r="A50" s="271"/>
      <c r="B50" s="6" t="s">
        <v>61</v>
      </c>
      <c r="C50" s="6" t="s">
        <v>62</v>
      </c>
      <c r="D50" s="6" t="s">
        <v>63</v>
      </c>
      <c r="E50" s="6">
        <f>468+500</f>
        <v>968</v>
      </c>
      <c r="F50" s="18" t="s">
        <v>653</v>
      </c>
      <c r="G50" s="38">
        <v>0</v>
      </c>
      <c r="H50" s="38">
        <v>800</v>
      </c>
      <c r="I50" s="194"/>
      <c r="J50" s="194"/>
      <c r="K50" s="26" t="s">
        <v>404</v>
      </c>
    </row>
    <row r="51" spans="1:11" s="8" customFormat="1" ht="93.75" customHeight="1">
      <c r="A51" s="271"/>
      <c r="B51" s="6" t="s">
        <v>64</v>
      </c>
      <c r="C51" s="6" t="s">
        <v>469</v>
      </c>
      <c r="D51" s="6" t="s">
        <v>65</v>
      </c>
      <c r="E51" s="49">
        <f>363+175+146+122+52+180</f>
        <v>1038</v>
      </c>
      <c r="F51" s="49" t="s">
        <v>649</v>
      </c>
      <c r="G51" s="38">
        <v>0</v>
      </c>
      <c r="H51" s="38">
        <v>400</v>
      </c>
      <c r="I51" s="18"/>
      <c r="J51" s="133"/>
      <c r="K51" s="26" t="s">
        <v>470</v>
      </c>
    </row>
    <row r="52" spans="1:11" s="8" customFormat="1" ht="117" customHeight="1">
      <c r="A52" s="266" t="s">
        <v>659</v>
      </c>
      <c r="B52" s="266"/>
      <c r="C52" s="266"/>
      <c r="D52" s="266"/>
      <c r="E52" s="266"/>
      <c r="F52" s="266"/>
      <c r="G52" s="266"/>
      <c r="H52" s="266"/>
      <c r="I52" s="266"/>
      <c r="J52" s="266"/>
      <c r="K52" s="266"/>
    </row>
    <row r="53" spans="1:11" s="24" customFormat="1" ht="23.25" customHeight="1">
      <c r="A53" s="290" t="s">
        <v>210</v>
      </c>
      <c r="B53" s="291"/>
      <c r="C53" s="291"/>
      <c r="D53" s="291"/>
      <c r="E53" s="291"/>
      <c r="F53" s="291"/>
      <c r="G53" s="291"/>
      <c r="H53" s="291"/>
      <c r="I53" s="291"/>
      <c r="J53" s="291"/>
      <c r="K53" s="292"/>
    </row>
    <row r="54" spans="1:11" s="17" customFormat="1" ht="30.75" customHeight="1">
      <c r="A54" s="311" t="s">
        <v>235</v>
      </c>
      <c r="B54" s="311"/>
      <c r="C54" s="311"/>
      <c r="D54" s="311"/>
      <c r="E54" s="311"/>
      <c r="F54" s="311"/>
      <c r="G54" s="311"/>
      <c r="H54" s="311"/>
      <c r="I54" s="311"/>
      <c r="J54" s="311"/>
      <c r="K54" s="311"/>
    </row>
    <row r="55" spans="1:11" s="2" customFormat="1" ht="35.25" customHeight="1">
      <c r="A55" s="46" t="s">
        <v>477</v>
      </c>
      <c r="B55" s="259" t="s">
        <v>479</v>
      </c>
      <c r="C55" s="259" t="s">
        <v>514</v>
      </c>
      <c r="D55" s="259" t="s">
        <v>3</v>
      </c>
      <c r="E55" s="259" t="s">
        <v>528</v>
      </c>
      <c r="F55" s="259"/>
      <c r="G55" s="259" t="s">
        <v>515</v>
      </c>
      <c r="H55" s="259"/>
      <c r="I55" s="259"/>
      <c r="J55" s="124"/>
      <c r="K55" s="259" t="s">
        <v>485</v>
      </c>
    </row>
    <row r="56" spans="1:11" s="2" customFormat="1" ht="36">
      <c r="A56" s="75" t="s">
        <v>478</v>
      </c>
      <c r="B56" s="259"/>
      <c r="C56" s="259"/>
      <c r="D56" s="259"/>
      <c r="E56" s="48" t="s">
        <v>392</v>
      </c>
      <c r="F56" s="48" t="s">
        <v>391</v>
      </c>
      <c r="G56" s="3" t="s">
        <v>516</v>
      </c>
      <c r="H56" s="3" t="s">
        <v>517</v>
      </c>
      <c r="I56" s="3" t="s">
        <v>396</v>
      </c>
      <c r="J56" s="3"/>
      <c r="K56" s="259"/>
    </row>
    <row r="57" spans="1:11" s="25" customFormat="1" ht="122.25" customHeight="1">
      <c r="A57" s="266" t="s">
        <v>480</v>
      </c>
      <c r="B57" s="266" t="s">
        <v>211</v>
      </c>
      <c r="C57" s="50" t="s">
        <v>405</v>
      </c>
      <c r="D57" s="50" t="s">
        <v>212</v>
      </c>
      <c r="E57" s="50" t="s">
        <v>496</v>
      </c>
      <c r="F57" s="50"/>
      <c r="G57" s="19">
        <v>0</v>
      </c>
      <c r="H57" s="27">
        <v>1</v>
      </c>
      <c r="I57" s="50"/>
      <c r="J57" s="125"/>
      <c r="K57" s="49" t="s">
        <v>213</v>
      </c>
    </row>
    <row r="58" spans="1:11" s="25" customFormat="1" ht="171" customHeight="1">
      <c r="A58" s="266"/>
      <c r="B58" s="266"/>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66" t="s">
        <v>219</v>
      </c>
      <c r="B61" s="4" t="s">
        <v>240</v>
      </c>
      <c r="C61" s="4" t="s">
        <v>217</v>
      </c>
      <c r="D61" s="6" t="s">
        <v>212</v>
      </c>
      <c r="E61" s="52" t="s">
        <v>716</v>
      </c>
      <c r="F61" s="50"/>
      <c r="G61" s="19">
        <v>0</v>
      </c>
      <c r="H61" s="27">
        <v>1</v>
      </c>
      <c r="I61" s="50"/>
      <c r="J61" s="125"/>
      <c r="K61" s="49" t="s">
        <v>213</v>
      </c>
    </row>
    <row r="62" spans="1:11" s="25" customFormat="1" ht="97.5" customHeight="1">
      <c r="A62" s="266"/>
      <c r="B62" s="4" t="s">
        <v>239</v>
      </c>
      <c r="C62" s="4" t="s">
        <v>217</v>
      </c>
      <c r="D62" s="6" t="s">
        <v>212</v>
      </c>
      <c r="E62" s="50" t="s">
        <v>500</v>
      </c>
      <c r="F62" s="50"/>
      <c r="G62" s="19">
        <v>0</v>
      </c>
      <c r="H62" s="27">
        <v>1</v>
      </c>
      <c r="I62" s="50"/>
      <c r="J62" s="125"/>
      <c r="K62" s="49" t="s">
        <v>213</v>
      </c>
    </row>
    <row r="63" spans="1:11" s="25" customFormat="1" ht="96.75" customHeight="1">
      <c r="A63" s="266" t="s">
        <v>337</v>
      </c>
      <c r="B63" s="50" t="s">
        <v>236</v>
      </c>
      <c r="C63" s="4" t="s">
        <v>217</v>
      </c>
      <c r="D63" s="6" t="s">
        <v>212</v>
      </c>
      <c r="E63" s="50" t="s">
        <v>501</v>
      </c>
      <c r="F63" s="50"/>
      <c r="G63" s="19">
        <v>0</v>
      </c>
      <c r="H63" s="27">
        <v>1</v>
      </c>
      <c r="I63" s="50"/>
      <c r="J63" s="125"/>
      <c r="K63" s="49" t="s">
        <v>213</v>
      </c>
    </row>
    <row r="64" spans="1:11" s="25" customFormat="1" ht="87.75" customHeight="1">
      <c r="A64" s="266"/>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66" t="s">
        <v>220</v>
      </c>
      <c r="B66" s="50" t="s">
        <v>221</v>
      </c>
      <c r="C66" s="4" t="s">
        <v>217</v>
      </c>
      <c r="D66" s="6" t="s">
        <v>222</v>
      </c>
      <c r="E66" s="49" t="s">
        <v>503</v>
      </c>
      <c r="F66" s="49"/>
      <c r="G66" s="19">
        <v>0</v>
      </c>
      <c r="H66" s="19">
        <v>1</v>
      </c>
      <c r="I66" s="49"/>
      <c r="J66" s="126"/>
      <c r="K66" s="49" t="s">
        <v>223</v>
      </c>
    </row>
    <row r="67" spans="1:11" s="30" customFormat="1" ht="63.75" customHeight="1">
      <c r="A67" s="266"/>
      <c r="B67" s="50" t="s">
        <v>346</v>
      </c>
      <c r="C67" s="50" t="s">
        <v>347</v>
      </c>
      <c r="D67" s="4" t="s">
        <v>348</v>
      </c>
      <c r="E67" s="92"/>
      <c r="F67" s="19" t="s">
        <v>410</v>
      </c>
      <c r="G67" s="19">
        <v>0</v>
      </c>
      <c r="H67" s="19">
        <v>0.5</v>
      </c>
      <c r="I67" s="19"/>
      <c r="J67" s="19"/>
      <c r="K67" s="50" t="s">
        <v>223</v>
      </c>
    </row>
    <row r="68" spans="1:11" s="25" customFormat="1" ht="48">
      <c r="A68" s="268"/>
      <c r="B68" s="266" t="s">
        <v>531</v>
      </c>
      <c r="C68" s="4" t="s">
        <v>532</v>
      </c>
      <c r="D68" s="50" t="s">
        <v>412</v>
      </c>
      <c r="E68" s="23">
        <v>1</v>
      </c>
      <c r="F68" s="23"/>
      <c r="G68" s="19">
        <v>0</v>
      </c>
      <c r="H68" s="23">
        <v>1</v>
      </c>
      <c r="I68" s="23"/>
      <c r="J68" s="23"/>
      <c r="K68" s="49" t="s">
        <v>411</v>
      </c>
    </row>
    <row r="69" spans="1:11" s="30" customFormat="1" ht="56.25" customHeight="1">
      <c r="A69" s="268"/>
      <c r="B69" s="294"/>
      <c r="C69" s="4" t="s">
        <v>356</v>
      </c>
      <c r="D69" s="50" t="s">
        <v>345</v>
      </c>
      <c r="E69" s="19">
        <v>1</v>
      </c>
      <c r="F69" s="19"/>
      <c r="G69" s="19">
        <v>0</v>
      </c>
      <c r="H69" s="19">
        <v>1</v>
      </c>
      <c r="I69" s="19"/>
      <c r="J69" s="19"/>
      <c r="K69" s="50" t="s">
        <v>349</v>
      </c>
    </row>
    <row r="70" spans="1:11" s="25" customFormat="1" ht="72">
      <c r="A70" s="268"/>
      <c r="B70" s="4" t="s">
        <v>224</v>
      </c>
      <c r="C70" s="50" t="s">
        <v>225</v>
      </c>
      <c r="D70" s="50" t="s">
        <v>226</v>
      </c>
      <c r="E70" s="19" t="s">
        <v>407</v>
      </c>
      <c r="F70" s="19"/>
      <c r="G70" s="19">
        <v>0</v>
      </c>
      <c r="H70" s="19">
        <f>9/9</f>
        <v>1</v>
      </c>
      <c r="I70" s="19"/>
      <c r="J70" s="19"/>
      <c r="K70" s="49" t="s">
        <v>227</v>
      </c>
    </row>
    <row r="71" spans="1:11" s="25" customFormat="1" ht="60">
      <c r="A71" s="268"/>
      <c r="B71" s="4" t="s">
        <v>228</v>
      </c>
      <c r="C71" s="50" t="s">
        <v>229</v>
      </c>
      <c r="D71" s="50" t="s">
        <v>395</v>
      </c>
      <c r="E71" s="19" t="s">
        <v>408</v>
      </c>
      <c r="F71" s="19"/>
      <c r="G71" s="19">
        <v>0</v>
      </c>
      <c r="H71" s="19">
        <f>21/21</f>
        <v>1</v>
      </c>
      <c r="I71" s="19"/>
      <c r="J71" s="19"/>
      <c r="K71" s="49" t="s">
        <v>230</v>
      </c>
    </row>
    <row r="72" spans="1:11" s="25" customFormat="1" ht="72">
      <c r="A72" s="268"/>
      <c r="B72" s="4" t="s">
        <v>231</v>
      </c>
      <c r="C72" s="50" t="s">
        <v>232</v>
      </c>
      <c r="D72" s="50" t="s">
        <v>233</v>
      </c>
      <c r="E72" s="19" t="s">
        <v>504</v>
      </c>
      <c r="F72" s="19"/>
      <c r="G72" s="19">
        <v>0</v>
      </c>
      <c r="H72" s="19">
        <f>5/5</f>
        <v>1</v>
      </c>
      <c r="I72" s="19"/>
      <c r="J72" s="19"/>
      <c r="K72" s="49" t="s">
        <v>234</v>
      </c>
    </row>
    <row r="73" spans="1:11" ht="42.75" customHeight="1">
      <c r="A73" s="268"/>
      <c r="B73" s="49" t="s">
        <v>66</v>
      </c>
      <c r="C73" s="6" t="s">
        <v>67</v>
      </c>
      <c r="D73" s="6" t="s">
        <v>68</v>
      </c>
      <c r="E73" s="27">
        <v>0.4</v>
      </c>
      <c r="F73" s="27"/>
      <c r="G73" s="66">
        <v>0</v>
      </c>
      <c r="H73" s="27">
        <v>1</v>
      </c>
      <c r="I73" s="27"/>
      <c r="J73" s="27"/>
      <c r="K73" s="49" t="s">
        <v>69</v>
      </c>
    </row>
    <row r="74" spans="1:11" ht="87.75" customHeight="1">
      <c r="A74" s="268"/>
      <c r="B74" s="49" t="s">
        <v>70</v>
      </c>
      <c r="C74" s="6" t="s">
        <v>71</v>
      </c>
      <c r="D74" s="6" t="s">
        <v>72</v>
      </c>
      <c r="E74" s="27">
        <v>1</v>
      </c>
      <c r="F74" s="27"/>
      <c r="G74" s="66">
        <v>0</v>
      </c>
      <c r="H74" s="27">
        <v>1</v>
      </c>
      <c r="I74" s="27"/>
      <c r="J74" s="27"/>
      <c r="K74" s="49" t="s">
        <v>69</v>
      </c>
    </row>
    <row r="75" spans="1:11" s="8" customFormat="1" ht="30.75" customHeight="1">
      <c r="A75" s="268" t="s">
        <v>475</v>
      </c>
      <c r="B75" s="280"/>
      <c r="C75" s="280"/>
      <c r="D75" s="280"/>
      <c r="E75" s="280"/>
      <c r="F75" s="280"/>
      <c r="G75" s="280"/>
      <c r="H75" s="280"/>
      <c r="I75" s="280"/>
      <c r="J75" s="280"/>
      <c r="K75" s="280"/>
    </row>
    <row r="76" spans="1:11" ht="23.25" customHeight="1">
      <c r="A76" s="293" t="s">
        <v>73</v>
      </c>
      <c r="B76" s="293"/>
      <c r="C76" s="293"/>
      <c r="D76" s="293"/>
      <c r="E76" s="293"/>
      <c r="F76" s="293"/>
      <c r="G76" s="293"/>
      <c r="H76" s="293"/>
      <c r="I76" s="293"/>
      <c r="J76" s="293"/>
      <c r="K76" s="293"/>
    </row>
    <row r="77" spans="1:212" ht="18.75" customHeight="1">
      <c r="A77" s="266" t="s">
        <v>207</v>
      </c>
      <c r="B77" s="266"/>
      <c r="C77" s="266"/>
      <c r="D77" s="266"/>
      <c r="E77" s="266"/>
      <c r="F77" s="266"/>
      <c r="G77" s="266"/>
      <c r="H77" s="266"/>
      <c r="I77" s="266"/>
      <c r="J77" s="266"/>
      <c r="K77" s="266"/>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66"/>
      <c r="B78" s="266"/>
      <c r="C78" s="266"/>
      <c r="D78" s="266"/>
      <c r="E78" s="266"/>
      <c r="F78" s="266"/>
      <c r="G78" s="266"/>
      <c r="H78" s="266"/>
      <c r="I78" s="266"/>
      <c r="J78" s="266"/>
      <c r="K78" s="266"/>
    </row>
    <row r="79" spans="1:11" s="2" customFormat="1" ht="35.25" customHeight="1">
      <c r="A79" s="46" t="s">
        <v>477</v>
      </c>
      <c r="B79" s="259" t="s">
        <v>479</v>
      </c>
      <c r="C79" s="259" t="s">
        <v>514</v>
      </c>
      <c r="D79" s="259" t="s">
        <v>3</v>
      </c>
      <c r="E79" s="259" t="s">
        <v>528</v>
      </c>
      <c r="F79" s="259"/>
      <c r="G79" s="259" t="s">
        <v>515</v>
      </c>
      <c r="H79" s="259"/>
      <c r="I79" s="259"/>
      <c r="J79" s="124"/>
      <c r="K79" s="259" t="s">
        <v>485</v>
      </c>
    </row>
    <row r="80" spans="1:11" s="2" customFormat="1" ht="36">
      <c r="A80" s="46" t="s">
        <v>478</v>
      </c>
      <c r="B80" s="259"/>
      <c r="C80" s="259"/>
      <c r="D80" s="259"/>
      <c r="E80" s="48" t="s">
        <v>392</v>
      </c>
      <c r="F80" s="48" t="s">
        <v>391</v>
      </c>
      <c r="G80" s="3" t="s">
        <v>516</v>
      </c>
      <c r="H80" s="3" t="s">
        <v>517</v>
      </c>
      <c r="I80" s="3" t="s">
        <v>396</v>
      </c>
      <c r="J80" s="3"/>
      <c r="K80" s="259"/>
    </row>
    <row r="81" spans="1:212" s="8" customFormat="1" ht="157.5" customHeight="1">
      <c r="A81" s="268"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68"/>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68"/>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68"/>
      <c r="B84" s="64" t="s">
        <v>558</v>
      </c>
      <c r="C84" s="64" t="s">
        <v>559</v>
      </c>
      <c r="D84" s="56" t="s">
        <v>560</v>
      </c>
      <c r="E84" s="56" t="s">
        <v>561</v>
      </c>
      <c r="F84" s="4" t="s">
        <v>562</v>
      </c>
      <c r="G84" s="62">
        <v>0</v>
      </c>
      <c r="H84" s="63">
        <v>1</v>
      </c>
      <c r="I84" s="4"/>
      <c r="J84" s="4"/>
      <c r="K84" s="97" t="s">
        <v>563</v>
      </c>
    </row>
    <row r="85" spans="1:11" s="8" customFormat="1" ht="86.25" customHeight="1">
      <c r="A85" s="268"/>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69" t="s">
        <v>130</v>
      </c>
      <c r="B87" s="269"/>
      <c r="C87" s="269"/>
      <c r="D87" s="269"/>
      <c r="E87" s="269"/>
      <c r="F87" s="269"/>
      <c r="G87" s="269"/>
      <c r="H87" s="269"/>
      <c r="I87" s="269"/>
      <c r="J87" s="269"/>
      <c r="K87" s="269"/>
    </row>
    <row r="88" spans="1:11" ht="46.5" customHeight="1">
      <c r="A88" s="264" t="s">
        <v>520</v>
      </c>
      <c r="B88" s="264"/>
      <c r="C88" s="264"/>
      <c r="D88" s="264"/>
      <c r="E88" s="264"/>
      <c r="F88" s="264"/>
      <c r="G88" s="264"/>
      <c r="H88" s="264"/>
      <c r="I88" s="264"/>
      <c r="J88" s="264"/>
      <c r="K88" s="264"/>
    </row>
    <row r="89" spans="1:11" s="2" customFormat="1" ht="35.25" customHeight="1">
      <c r="A89" s="46" t="s">
        <v>477</v>
      </c>
      <c r="B89" s="259" t="s">
        <v>479</v>
      </c>
      <c r="C89" s="259" t="s">
        <v>514</v>
      </c>
      <c r="D89" s="259" t="s">
        <v>3</v>
      </c>
      <c r="E89" s="259" t="s">
        <v>528</v>
      </c>
      <c r="F89" s="259"/>
      <c r="G89" s="259" t="s">
        <v>515</v>
      </c>
      <c r="H89" s="259"/>
      <c r="I89" s="259"/>
      <c r="J89" s="124"/>
      <c r="K89" s="259" t="s">
        <v>485</v>
      </c>
    </row>
    <row r="90" spans="1:11" s="2" customFormat="1" ht="36">
      <c r="A90" s="75" t="s">
        <v>478</v>
      </c>
      <c r="B90" s="259"/>
      <c r="C90" s="259"/>
      <c r="D90" s="259"/>
      <c r="E90" s="48" t="s">
        <v>392</v>
      </c>
      <c r="F90" s="48" t="s">
        <v>391</v>
      </c>
      <c r="G90" s="3" t="s">
        <v>516</v>
      </c>
      <c r="H90" s="3" t="s">
        <v>517</v>
      </c>
      <c r="I90" s="3" t="s">
        <v>396</v>
      </c>
      <c r="J90" s="3"/>
      <c r="K90" s="259"/>
    </row>
    <row r="91" spans="1:11" ht="72">
      <c r="A91" s="265" t="s">
        <v>481</v>
      </c>
      <c r="B91" s="267" t="s">
        <v>132</v>
      </c>
      <c r="C91" s="51" t="s">
        <v>133</v>
      </c>
      <c r="D91" s="51" t="s">
        <v>414</v>
      </c>
      <c r="E91" s="16">
        <v>1</v>
      </c>
      <c r="F91" s="51" t="s">
        <v>665</v>
      </c>
      <c r="G91" s="22">
        <v>0</v>
      </c>
      <c r="H91" s="16">
        <v>1</v>
      </c>
      <c r="I91" s="93"/>
      <c r="J91" s="93"/>
      <c r="K91" s="51" t="s">
        <v>131</v>
      </c>
    </row>
    <row r="92" spans="1:11" ht="36">
      <c r="A92" s="265"/>
      <c r="B92" s="267"/>
      <c r="C92" s="51" t="s">
        <v>685</v>
      </c>
      <c r="D92" s="51" t="s">
        <v>664</v>
      </c>
      <c r="E92" s="16" t="s">
        <v>398</v>
      </c>
      <c r="F92" s="51"/>
      <c r="G92" s="22">
        <v>0</v>
      </c>
      <c r="H92" s="16">
        <v>1</v>
      </c>
      <c r="I92" s="93"/>
      <c r="J92" s="93"/>
      <c r="K92" s="51"/>
    </row>
    <row r="93" spans="1:11" ht="60">
      <c r="A93" s="265"/>
      <c r="B93" s="267"/>
      <c r="C93" s="21" t="s">
        <v>134</v>
      </c>
      <c r="D93" s="21" t="s">
        <v>135</v>
      </c>
      <c r="E93" s="20" t="s">
        <v>413</v>
      </c>
      <c r="F93" s="4" t="s">
        <v>533</v>
      </c>
      <c r="G93" s="22">
        <v>0</v>
      </c>
      <c r="H93" s="16">
        <v>1</v>
      </c>
      <c r="I93" s="51"/>
      <c r="J93" s="51"/>
      <c r="K93" s="51" t="s">
        <v>131</v>
      </c>
    </row>
    <row r="94" spans="1:11" ht="79.5" customHeight="1">
      <c r="A94" s="265"/>
      <c r="B94" s="51" t="s">
        <v>136</v>
      </c>
      <c r="C94" s="50" t="s">
        <v>137</v>
      </c>
      <c r="D94" s="50" t="s">
        <v>138</v>
      </c>
      <c r="E94" s="20" t="s">
        <v>417</v>
      </c>
      <c r="F94" s="4" t="s">
        <v>712</v>
      </c>
      <c r="G94" s="23">
        <v>0</v>
      </c>
      <c r="H94" s="19">
        <v>1</v>
      </c>
      <c r="I94" s="51"/>
      <c r="J94" s="51"/>
      <c r="K94" s="51" t="s">
        <v>131</v>
      </c>
    </row>
    <row r="95" spans="1:11" ht="84">
      <c r="A95" s="267"/>
      <c r="B95" s="51" t="s">
        <v>209</v>
      </c>
      <c r="C95" s="50" t="s">
        <v>521</v>
      </c>
      <c r="D95" s="50" t="s">
        <v>139</v>
      </c>
      <c r="E95" s="20" t="s">
        <v>711</v>
      </c>
      <c r="F95" s="4" t="s">
        <v>415</v>
      </c>
      <c r="G95" s="23">
        <v>0</v>
      </c>
      <c r="H95" s="19">
        <v>1</v>
      </c>
      <c r="I95" s="51"/>
      <c r="J95" s="51"/>
      <c r="K95" s="51" t="s">
        <v>131</v>
      </c>
    </row>
    <row r="96" spans="1:11" ht="48">
      <c r="A96" s="267"/>
      <c r="B96" s="51" t="s">
        <v>140</v>
      </c>
      <c r="C96" s="50" t="s">
        <v>141</v>
      </c>
      <c r="D96" s="50" t="s">
        <v>142</v>
      </c>
      <c r="E96" s="20" t="s">
        <v>418</v>
      </c>
      <c r="F96" s="4" t="s">
        <v>416</v>
      </c>
      <c r="G96" s="23">
        <v>0</v>
      </c>
      <c r="H96" s="16">
        <v>1</v>
      </c>
      <c r="I96" s="51"/>
      <c r="J96" s="51"/>
      <c r="K96" s="51" t="s">
        <v>131</v>
      </c>
    </row>
    <row r="97" spans="1:11" ht="78" customHeight="1">
      <c r="A97" s="267"/>
      <c r="B97" s="51" t="s">
        <v>143</v>
      </c>
      <c r="C97" s="50" t="s">
        <v>144</v>
      </c>
      <c r="D97" s="50" t="s">
        <v>145</v>
      </c>
      <c r="E97" s="19">
        <v>0.9</v>
      </c>
      <c r="F97" s="4" t="s">
        <v>713</v>
      </c>
      <c r="G97" s="23">
        <v>0</v>
      </c>
      <c r="H97" s="16">
        <v>1</v>
      </c>
      <c r="I97" s="16"/>
      <c r="J97" s="16"/>
      <c r="K97" s="51" t="s">
        <v>131</v>
      </c>
    </row>
    <row r="98" spans="1:11" ht="54.75" customHeight="1">
      <c r="A98" s="298"/>
      <c r="B98" s="50" t="s">
        <v>339</v>
      </c>
      <c r="C98" s="50" t="s">
        <v>358</v>
      </c>
      <c r="D98" s="50" t="s">
        <v>340</v>
      </c>
      <c r="E98" s="20">
        <v>1</v>
      </c>
      <c r="F98" s="4"/>
      <c r="G98" s="23">
        <v>0</v>
      </c>
      <c r="H98" s="23">
        <v>1</v>
      </c>
      <c r="I98" s="23"/>
      <c r="J98" s="23"/>
      <c r="K98" s="51" t="s">
        <v>338</v>
      </c>
    </row>
    <row r="99" spans="1:11" ht="36">
      <c r="A99" s="265" t="s">
        <v>146</v>
      </c>
      <c r="B99" s="28" t="s">
        <v>66</v>
      </c>
      <c r="C99" s="6" t="s">
        <v>67</v>
      </c>
      <c r="D99" s="6" t="s">
        <v>68</v>
      </c>
      <c r="E99" s="27">
        <v>0.8</v>
      </c>
      <c r="F99" s="4"/>
      <c r="G99" s="23">
        <v>0</v>
      </c>
      <c r="H99" s="9">
        <v>1</v>
      </c>
      <c r="I99" s="9"/>
      <c r="J99" s="9"/>
      <c r="K99" s="28" t="s">
        <v>69</v>
      </c>
    </row>
    <row r="100" spans="1:11" ht="61.5" customHeight="1">
      <c r="A100" s="266"/>
      <c r="B100" s="28" t="s">
        <v>70</v>
      </c>
      <c r="C100" s="6" t="s">
        <v>71</v>
      </c>
      <c r="D100" s="6" t="s">
        <v>72</v>
      </c>
      <c r="E100" s="27">
        <v>1</v>
      </c>
      <c r="F100" s="4" t="s">
        <v>420</v>
      </c>
      <c r="G100" s="23">
        <v>0</v>
      </c>
      <c r="H100" s="9">
        <v>1</v>
      </c>
      <c r="I100" s="9"/>
      <c r="J100" s="9"/>
      <c r="K100" s="28" t="s">
        <v>69</v>
      </c>
    </row>
    <row r="101" spans="1:11" s="17" customFormat="1" ht="24" customHeight="1">
      <c r="A101" s="296" t="s">
        <v>371</v>
      </c>
      <c r="B101" s="296"/>
      <c r="C101" s="296"/>
      <c r="D101" s="296"/>
      <c r="E101" s="296"/>
      <c r="F101" s="296"/>
      <c r="G101" s="296"/>
      <c r="H101" s="296"/>
      <c r="I101" s="296"/>
      <c r="J101" s="296"/>
      <c r="K101" s="296"/>
    </row>
    <row r="102" spans="1:11" s="17" customFormat="1" ht="36" customHeight="1">
      <c r="A102" s="297" t="s">
        <v>534</v>
      </c>
      <c r="B102" s="297"/>
      <c r="C102" s="297"/>
      <c r="D102" s="297"/>
      <c r="E102" s="297"/>
      <c r="F102" s="297"/>
      <c r="G102" s="297"/>
      <c r="H102" s="297"/>
      <c r="I102" s="297"/>
      <c r="J102" s="297"/>
      <c r="K102" s="297"/>
    </row>
    <row r="103" spans="1:11" s="2" customFormat="1" ht="35.25" customHeight="1">
      <c r="A103" s="46" t="s">
        <v>477</v>
      </c>
      <c r="B103" s="259" t="s">
        <v>479</v>
      </c>
      <c r="C103" s="259" t="s">
        <v>514</v>
      </c>
      <c r="D103" s="259" t="s">
        <v>3</v>
      </c>
      <c r="E103" s="259" t="s">
        <v>528</v>
      </c>
      <c r="F103" s="259"/>
      <c r="G103" s="259" t="s">
        <v>515</v>
      </c>
      <c r="H103" s="259"/>
      <c r="I103" s="259"/>
      <c r="J103" s="124"/>
      <c r="K103" s="259" t="s">
        <v>485</v>
      </c>
    </row>
    <row r="104" spans="1:11" s="2" customFormat="1" ht="36">
      <c r="A104" s="46" t="s">
        <v>478</v>
      </c>
      <c r="B104" s="259"/>
      <c r="C104" s="259"/>
      <c r="D104" s="259"/>
      <c r="E104" s="48" t="s">
        <v>392</v>
      </c>
      <c r="F104" s="48" t="s">
        <v>391</v>
      </c>
      <c r="G104" s="3" t="s">
        <v>516</v>
      </c>
      <c r="H104" s="3" t="s">
        <v>517</v>
      </c>
      <c r="I104" s="3" t="s">
        <v>396</v>
      </c>
      <c r="J104" s="3"/>
      <c r="K104" s="259"/>
    </row>
    <row r="105" spans="1:11" s="15" customFormat="1" ht="198.75" customHeight="1">
      <c r="A105" s="266" t="s">
        <v>482</v>
      </c>
      <c r="B105" s="284" t="s">
        <v>363</v>
      </c>
      <c r="C105" s="318" t="s">
        <v>364</v>
      </c>
      <c r="D105" s="59" t="s">
        <v>365</v>
      </c>
      <c r="E105" s="59">
        <v>20</v>
      </c>
      <c r="F105" s="59" t="s">
        <v>686</v>
      </c>
      <c r="G105" s="66">
        <v>0</v>
      </c>
      <c r="H105" s="59" t="s">
        <v>687</v>
      </c>
      <c r="I105" s="66"/>
      <c r="J105" s="66"/>
      <c r="K105" s="59" t="s">
        <v>366</v>
      </c>
    </row>
    <row r="106" spans="1:11" s="15" customFormat="1" ht="141.75" customHeight="1">
      <c r="A106" s="284"/>
      <c r="B106" s="284"/>
      <c r="C106" s="318"/>
      <c r="D106" s="59" t="s">
        <v>472</v>
      </c>
      <c r="E106" s="59">
        <v>8</v>
      </c>
      <c r="F106" s="59" t="s">
        <v>688</v>
      </c>
      <c r="G106" s="66">
        <v>0</v>
      </c>
      <c r="H106" s="59" t="s">
        <v>687</v>
      </c>
      <c r="I106" s="66"/>
      <c r="J106" s="66"/>
      <c r="K106" s="59" t="s">
        <v>366</v>
      </c>
    </row>
    <row r="107" spans="1:11" s="15" customFormat="1" ht="71.25" customHeight="1">
      <c r="A107" s="284"/>
      <c r="B107" s="284"/>
      <c r="C107" s="318"/>
      <c r="D107" s="59" t="s">
        <v>367</v>
      </c>
      <c r="E107" s="59">
        <v>0</v>
      </c>
      <c r="F107" s="59" t="s">
        <v>689</v>
      </c>
      <c r="G107" s="66">
        <v>0</v>
      </c>
      <c r="H107" s="59" t="s">
        <v>687</v>
      </c>
      <c r="I107" s="66"/>
      <c r="J107" s="66"/>
      <c r="K107" s="59" t="s">
        <v>366</v>
      </c>
    </row>
    <row r="108" spans="1:11" s="15" customFormat="1" ht="149.25" customHeight="1">
      <c r="A108" s="284"/>
      <c r="B108" s="284"/>
      <c r="C108" s="318"/>
      <c r="D108" s="59" t="s">
        <v>368</v>
      </c>
      <c r="E108" s="59" t="s">
        <v>423</v>
      </c>
      <c r="F108" s="59" t="s">
        <v>690</v>
      </c>
      <c r="G108" s="66">
        <v>0</v>
      </c>
      <c r="H108" s="59" t="s">
        <v>687</v>
      </c>
      <c r="I108" s="66"/>
      <c r="J108" s="66"/>
      <c r="K108" s="59" t="s">
        <v>366</v>
      </c>
    </row>
    <row r="109" spans="1:11" s="15" customFormat="1" ht="98.25" customHeight="1">
      <c r="A109" s="284"/>
      <c r="B109" s="284"/>
      <c r="C109" s="59" t="s">
        <v>369</v>
      </c>
      <c r="D109" s="59" t="s">
        <v>370</v>
      </c>
      <c r="E109" s="59" t="s">
        <v>424</v>
      </c>
      <c r="F109" s="59" t="s">
        <v>691</v>
      </c>
      <c r="G109" s="66">
        <v>1</v>
      </c>
      <c r="H109" s="27">
        <v>1</v>
      </c>
      <c r="I109" s="59"/>
      <c r="J109" s="128"/>
      <c r="K109" s="59" t="s">
        <v>366</v>
      </c>
    </row>
    <row r="110" spans="1:11" ht="48" customHeight="1">
      <c r="A110" s="284"/>
      <c r="B110" s="59" t="s">
        <v>66</v>
      </c>
      <c r="C110" s="59" t="s">
        <v>67</v>
      </c>
      <c r="D110" s="59" t="s">
        <v>68</v>
      </c>
      <c r="E110" s="42">
        <v>1</v>
      </c>
      <c r="F110" s="59" t="s">
        <v>692</v>
      </c>
      <c r="G110" s="66">
        <v>0</v>
      </c>
      <c r="H110" s="27">
        <v>1</v>
      </c>
      <c r="I110" s="27"/>
      <c r="J110" s="27"/>
      <c r="K110" s="59" t="s">
        <v>471</v>
      </c>
    </row>
    <row r="111" spans="1:11" ht="66.75" customHeight="1">
      <c r="A111" s="284"/>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99" t="s">
        <v>272</v>
      </c>
      <c r="B113" s="299"/>
      <c r="C113" s="299"/>
      <c r="D113" s="299"/>
      <c r="E113" s="299"/>
      <c r="F113" s="299"/>
      <c r="G113" s="299"/>
      <c r="H113" s="299"/>
      <c r="I113" s="299"/>
      <c r="J113" s="299"/>
      <c r="K113" s="299"/>
    </row>
    <row r="114" spans="1:11" s="17" customFormat="1" ht="32.25" customHeight="1">
      <c r="A114" s="309" t="s">
        <v>293</v>
      </c>
      <c r="B114" s="309"/>
      <c r="C114" s="309"/>
      <c r="D114" s="309"/>
      <c r="E114" s="309"/>
      <c r="F114" s="309"/>
      <c r="G114" s="309"/>
      <c r="H114" s="309"/>
      <c r="I114" s="309"/>
      <c r="J114" s="309"/>
      <c r="K114" s="309"/>
    </row>
    <row r="115" spans="1:11" s="2" customFormat="1" ht="35.25" customHeight="1">
      <c r="A115" s="46" t="s">
        <v>477</v>
      </c>
      <c r="B115" s="259" t="s">
        <v>479</v>
      </c>
      <c r="C115" s="259" t="s">
        <v>514</v>
      </c>
      <c r="D115" s="259" t="s">
        <v>3</v>
      </c>
      <c r="E115" s="259" t="s">
        <v>528</v>
      </c>
      <c r="F115" s="259"/>
      <c r="G115" s="259" t="s">
        <v>515</v>
      </c>
      <c r="H115" s="259"/>
      <c r="I115" s="259"/>
      <c r="J115" s="124"/>
      <c r="K115" s="259" t="s">
        <v>485</v>
      </c>
    </row>
    <row r="116" spans="1:11" s="2" customFormat="1" ht="36">
      <c r="A116" s="46" t="s">
        <v>478</v>
      </c>
      <c r="B116" s="259"/>
      <c r="C116" s="259"/>
      <c r="D116" s="259"/>
      <c r="E116" s="48" t="s">
        <v>392</v>
      </c>
      <c r="F116" s="48" t="s">
        <v>391</v>
      </c>
      <c r="G116" s="3" t="s">
        <v>516</v>
      </c>
      <c r="H116" s="3" t="s">
        <v>517</v>
      </c>
      <c r="I116" s="3" t="s">
        <v>396</v>
      </c>
      <c r="J116" s="3"/>
      <c r="K116" s="259"/>
    </row>
    <row r="117" spans="1:11" s="14" customFormat="1" ht="88.5" customHeight="1">
      <c r="A117" s="284" t="s">
        <v>432</v>
      </c>
      <c r="B117" s="284" t="s">
        <v>597</v>
      </c>
      <c r="C117" s="284" t="s">
        <v>357</v>
      </c>
      <c r="D117" s="6" t="s">
        <v>596</v>
      </c>
      <c r="E117" s="87" t="s">
        <v>610</v>
      </c>
      <c r="F117" s="6" t="s">
        <v>625</v>
      </c>
      <c r="G117" s="88">
        <v>0</v>
      </c>
      <c r="H117" s="89">
        <v>6547040539</v>
      </c>
      <c r="I117" s="89"/>
      <c r="J117" s="89"/>
      <c r="K117" s="6" t="s">
        <v>611</v>
      </c>
    </row>
    <row r="118" spans="1:11" s="14" customFormat="1" ht="96">
      <c r="A118" s="284"/>
      <c r="B118" s="284"/>
      <c r="C118" s="284"/>
      <c r="D118" s="6" t="s">
        <v>476</v>
      </c>
      <c r="E118" s="27" t="s">
        <v>612</v>
      </c>
      <c r="F118" s="6" t="s">
        <v>694</v>
      </c>
      <c r="G118" s="66">
        <v>0</v>
      </c>
      <c r="H118" s="27">
        <v>0.5</v>
      </c>
      <c r="I118" s="90"/>
      <c r="J118" s="90"/>
      <c r="K118" s="6" t="s">
        <v>486</v>
      </c>
    </row>
    <row r="119" spans="1:11" s="14" customFormat="1" ht="72">
      <c r="A119" s="284"/>
      <c r="B119" s="284"/>
      <c r="C119" s="284"/>
      <c r="D119" s="6" t="s">
        <v>484</v>
      </c>
      <c r="E119" s="27" t="s">
        <v>613</v>
      </c>
      <c r="F119" s="6" t="s">
        <v>614</v>
      </c>
      <c r="G119" s="66">
        <v>0</v>
      </c>
      <c r="H119" s="27">
        <v>0.8</v>
      </c>
      <c r="I119" s="90"/>
      <c r="J119" s="90"/>
      <c r="K119" s="6" t="s">
        <v>486</v>
      </c>
    </row>
    <row r="120" spans="1:11" s="14" customFormat="1" ht="69.75" customHeight="1">
      <c r="A120" s="295"/>
      <c r="B120" s="6" t="s">
        <v>273</v>
      </c>
      <c r="C120" s="6" t="s">
        <v>274</v>
      </c>
      <c r="D120" s="6" t="s">
        <v>275</v>
      </c>
      <c r="E120" s="27">
        <v>1</v>
      </c>
      <c r="F120" s="50" t="s">
        <v>624</v>
      </c>
      <c r="G120" s="27">
        <v>0.7</v>
      </c>
      <c r="H120" s="66" t="s">
        <v>276</v>
      </c>
      <c r="I120" s="91"/>
      <c r="J120" s="91"/>
      <c r="K120" s="6" t="s">
        <v>361</v>
      </c>
    </row>
    <row r="121" spans="1:11" s="14" customFormat="1" ht="113.25" customHeight="1">
      <c r="A121" s="295"/>
      <c r="B121" s="6" t="s">
        <v>277</v>
      </c>
      <c r="C121" s="6" t="s">
        <v>278</v>
      </c>
      <c r="D121" s="6" t="s">
        <v>430</v>
      </c>
      <c r="E121" s="27">
        <v>0.9</v>
      </c>
      <c r="F121" s="50" t="s">
        <v>695</v>
      </c>
      <c r="G121" s="27">
        <v>0.9</v>
      </c>
      <c r="H121" s="27">
        <v>1</v>
      </c>
      <c r="I121" s="6"/>
      <c r="J121" s="128"/>
      <c r="K121" s="6" t="s">
        <v>487</v>
      </c>
    </row>
    <row r="122" spans="1:11" s="14" customFormat="1" ht="104.25" customHeight="1">
      <c r="A122" s="295"/>
      <c r="B122" s="6" t="s">
        <v>279</v>
      </c>
      <c r="C122" s="6" t="s">
        <v>280</v>
      </c>
      <c r="D122" s="6" t="s">
        <v>281</v>
      </c>
      <c r="E122" s="88" t="s">
        <v>425</v>
      </c>
      <c r="F122" s="50" t="s">
        <v>426</v>
      </c>
      <c r="G122" s="66">
        <v>0</v>
      </c>
      <c r="H122" s="27">
        <v>1</v>
      </c>
      <c r="I122" s="88"/>
      <c r="J122" s="88"/>
      <c r="K122" s="6" t="s">
        <v>488</v>
      </c>
    </row>
    <row r="123" spans="1:11" s="14" customFormat="1" ht="90" customHeight="1">
      <c r="A123" s="295"/>
      <c r="B123" s="6" t="s">
        <v>282</v>
      </c>
      <c r="C123" s="6" t="s">
        <v>283</v>
      </c>
      <c r="D123" s="6" t="s">
        <v>284</v>
      </c>
      <c r="E123" s="6" t="s">
        <v>615</v>
      </c>
      <c r="F123" s="50" t="s">
        <v>427</v>
      </c>
      <c r="G123" s="27">
        <v>0.87</v>
      </c>
      <c r="H123" s="27">
        <v>1</v>
      </c>
      <c r="I123" s="6"/>
      <c r="J123" s="128"/>
      <c r="K123" s="6" t="s">
        <v>488</v>
      </c>
    </row>
    <row r="124" spans="1:11" s="14" customFormat="1" ht="197.25" customHeight="1">
      <c r="A124" s="295"/>
      <c r="B124" s="26" t="s">
        <v>285</v>
      </c>
      <c r="C124" s="6" t="s">
        <v>286</v>
      </c>
      <c r="D124" s="6" t="s">
        <v>287</v>
      </c>
      <c r="E124" s="6" t="s">
        <v>616</v>
      </c>
      <c r="F124" s="50" t="s">
        <v>535</v>
      </c>
      <c r="G124" s="66">
        <v>0.5</v>
      </c>
      <c r="H124" s="27">
        <v>1</v>
      </c>
      <c r="I124" s="6"/>
      <c r="J124" s="128"/>
      <c r="K124" s="6" t="s">
        <v>489</v>
      </c>
    </row>
    <row r="125" spans="1:11" s="14" customFormat="1" ht="96">
      <c r="A125" s="295"/>
      <c r="B125" s="284" t="s">
        <v>288</v>
      </c>
      <c r="C125" s="6" t="s">
        <v>289</v>
      </c>
      <c r="D125" s="6" t="s">
        <v>290</v>
      </c>
      <c r="E125" s="6">
        <v>0</v>
      </c>
      <c r="F125" s="6" t="s">
        <v>490</v>
      </c>
      <c r="G125" s="66">
        <v>0</v>
      </c>
      <c r="H125" s="66" t="s">
        <v>276</v>
      </c>
      <c r="I125" s="6"/>
      <c r="J125" s="128"/>
      <c r="K125" s="6" t="s">
        <v>491</v>
      </c>
    </row>
    <row r="126" spans="1:11" s="14" customFormat="1" ht="48">
      <c r="A126" s="295"/>
      <c r="B126" s="284"/>
      <c r="C126" s="6" t="s">
        <v>291</v>
      </c>
      <c r="D126" s="6" t="s">
        <v>292</v>
      </c>
      <c r="E126" s="6">
        <v>0</v>
      </c>
      <c r="F126" s="6" t="s">
        <v>431</v>
      </c>
      <c r="G126" s="66">
        <v>0</v>
      </c>
      <c r="H126" s="66" t="s">
        <v>276</v>
      </c>
      <c r="I126" s="94"/>
      <c r="J126" s="94"/>
      <c r="K126" s="6" t="s">
        <v>361</v>
      </c>
    </row>
    <row r="127" spans="1:11" s="14" customFormat="1" ht="353.25" customHeight="1">
      <c r="A127" s="295"/>
      <c r="B127" s="6" t="s">
        <v>359</v>
      </c>
      <c r="C127" s="6" t="s">
        <v>428</v>
      </c>
      <c r="D127" s="6" t="s">
        <v>598</v>
      </c>
      <c r="E127" s="49" t="s">
        <v>706</v>
      </c>
      <c r="F127" s="49" t="s">
        <v>666</v>
      </c>
      <c r="G127" s="66">
        <v>0</v>
      </c>
      <c r="H127" s="66" t="s">
        <v>429</v>
      </c>
      <c r="I127" s="6"/>
      <c r="J127" s="128"/>
      <c r="K127" s="6" t="s">
        <v>360</v>
      </c>
    </row>
    <row r="128" spans="1:11" ht="48" customHeight="1">
      <c r="A128" s="295"/>
      <c r="B128" s="6" t="s">
        <v>66</v>
      </c>
      <c r="C128" s="6" t="s">
        <v>67</v>
      </c>
      <c r="D128" s="6" t="s">
        <v>68</v>
      </c>
      <c r="E128" s="42">
        <v>0.7</v>
      </c>
      <c r="F128" s="6" t="s">
        <v>594</v>
      </c>
      <c r="G128" s="66">
        <v>0</v>
      </c>
      <c r="H128" s="27">
        <v>0.7</v>
      </c>
      <c r="I128" s="6"/>
      <c r="J128" s="128"/>
      <c r="K128" s="6" t="s">
        <v>69</v>
      </c>
    </row>
    <row r="129" spans="1:11" ht="57" customHeight="1">
      <c r="A129" s="295"/>
      <c r="B129" s="6" t="s">
        <v>70</v>
      </c>
      <c r="C129" s="6" t="s">
        <v>71</v>
      </c>
      <c r="D129" s="6" t="s">
        <v>72</v>
      </c>
      <c r="E129" s="42">
        <v>1</v>
      </c>
      <c r="F129" s="6" t="s">
        <v>595</v>
      </c>
      <c r="G129" s="66">
        <v>0</v>
      </c>
      <c r="H129" s="27">
        <v>1</v>
      </c>
      <c r="I129" s="6"/>
      <c r="J129" s="128"/>
      <c r="K129" s="6" t="s">
        <v>69</v>
      </c>
    </row>
    <row r="130" spans="1:11" s="8" customFormat="1" ht="36" customHeight="1">
      <c r="A130" s="306" t="s">
        <v>483</v>
      </c>
      <c r="B130" s="307"/>
      <c r="C130" s="307"/>
      <c r="D130" s="307"/>
      <c r="E130" s="307"/>
      <c r="F130" s="307"/>
      <c r="G130" s="307"/>
      <c r="H130" s="307"/>
      <c r="I130" s="307"/>
      <c r="J130" s="307"/>
      <c r="K130" s="307"/>
    </row>
    <row r="131" spans="1:11" ht="25.5" customHeight="1">
      <c r="A131" s="293" t="s">
        <v>294</v>
      </c>
      <c r="B131" s="293"/>
      <c r="C131" s="293"/>
      <c r="D131" s="293"/>
      <c r="E131" s="293"/>
      <c r="F131" s="293"/>
      <c r="G131" s="293"/>
      <c r="H131" s="293"/>
      <c r="I131" s="293"/>
      <c r="J131" s="293"/>
      <c r="K131" s="293"/>
    </row>
    <row r="132" spans="1:11" ht="48.75" customHeight="1">
      <c r="A132" s="308" t="s">
        <v>522</v>
      </c>
      <c r="B132" s="308"/>
      <c r="C132" s="308"/>
      <c r="D132" s="308"/>
      <c r="E132" s="308"/>
      <c r="F132" s="308"/>
      <c r="G132" s="308"/>
      <c r="H132" s="308"/>
      <c r="I132" s="308"/>
      <c r="J132" s="308"/>
      <c r="K132" s="308"/>
    </row>
    <row r="133" spans="1:11" s="2" customFormat="1" ht="35.25" customHeight="1">
      <c r="A133" s="46" t="s">
        <v>477</v>
      </c>
      <c r="B133" s="259" t="s">
        <v>479</v>
      </c>
      <c r="C133" s="259" t="s">
        <v>514</v>
      </c>
      <c r="D133" s="259" t="s">
        <v>3</v>
      </c>
      <c r="E133" s="259" t="s">
        <v>528</v>
      </c>
      <c r="F133" s="259"/>
      <c r="G133" s="259" t="s">
        <v>515</v>
      </c>
      <c r="H133" s="259"/>
      <c r="I133" s="259"/>
      <c r="J133" s="124"/>
      <c r="K133" s="259" t="s">
        <v>394</v>
      </c>
    </row>
    <row r="134" spans="1:11" s="2" customFormat="1" ht="36">
      <c r="A134" s="46" t="s">
        <v>478</v>
      </c>
      <c r="B134" s="259"/>
      <c r="C134" s="259"/>
      <c r="D134" s="259"/>
      <c r="E134" s="48" t="s">
        <v>392</v>
      </c>
      <c r="F134" s="48" t="s">
        <v>391</v>
      </c>
      <c r="G134" s="3" t="s">
        <v>516</v>
      </c>
      <c r="H134" s="3" t="s">
        <v>517</v>
      </c>
      <c r="I134" s="3" t="s">
        <v>396</v>
      </c>
      <c r="J134" s="3"/>
      <c r="K134" s="259"/>
    </row>
    <row r="135" spans="1:11" s="44" customFormat="1" ht="228.75" customHeight="1">
      <c r="A135" s="311" t="s">
        <v>84</v>
      </c>
      <c r="B135" s="305" t="s">
        <v>295</v>
      </c>
      <c r="C135" s="305" t="s">
        <v>385</v>
      </c>
      <c r="D135" s="305" t="s">
        <v>599</v>
      </c>
      <c r="E135" s="305" t="s">
        <v>435</v>
      </c>
      <c r="F135" s="50" t="s">
        <v>601</v>
      </c>
      <c r="G135" s="326">
        <v>0</v>
      </c>
      <c r="H135" s="304">
        <v>1</v>
      </c>
      <c r="I135" s="319"/>
      <c r="J135" s="135"/>
      <c r="K135" s="305" t="s">
        <v>600</v>
      </c>
    </row>
    <row r="136" spans="1:11" s="44" customFormat="1" ht="193.5" customHeight="1">
      <c r="A136" s="311"/>
      <c r="B136" s="305"/>
      <c r="C136" s="305"/>
      <c r="D136" s="305"/>
      <c r="E136" s="305"/>
      <c r="F136" s="67" t="s">
        <v>602</v>
      </c>
      <c r="G136" s="326"/>
      <c r="H136" s="304"/>
      <c r="I136" s="319"/>
      <c r="J136" s="135"/>
      <c r="K136" s="305"/>
    </row>
    <row r="137" spans="1:11" s="44" customFormat="1" ht="60">
      <c r="A137" s="312"/>
      <c r="B137" s="303" t="s">
        <v>296</v>
      </c>
      <c r="C137" s="50" t="s">
        <v>523</v>
      </c>
      <c r="D137" s="4" t="s">
        <v>297</v>
      </c>
      <c r="E137" s="4" t="s">
        <v>436</v>
      </c>
      <c r="F137" s="50" t="s">
        <v>603</v>
      </c>
      <c r="G137" s="58">
        <v>0</v>
      </c>
      <c r="H137" s="68">
        <v>1</v>
      </c>
      <c r="I137" s="4"/>
      <c r="J137" s="4"/>
      <c r="K137" s="4" t="s">
        <v>298</v>
      </c>
    </row>
    <row r="138" spans="1:11" s="44" customFormat="1" ht="119.25" customHeight="1">
      <c r="A138" s="312"/>
      <c r="B138" s="303"/>
      <c r="C138" s="50" t="s">
        <v>386</v>
      </c>
      <c r="D138" s="4" t="s">
        <v>390</v>
      </c>
      <c r="E138" s="4" t="s">
        <v>524</v>
      </c>
      <c r="F138" s="50" t="s">
        <v>525</v>
      </c>
      <c r="G138" s="58">
        <v>0</v>
      </c>
      <c r="H138" s="68">
        <v>1</v>
      </c>
      <c r="I138" s="4"/>
      <c r="J138" s="4"/>
      <c r="K138" s="4" t="s">
        <v>299</v>
      </c>
    </row>
    <row r="139" spans="1:11" s="44" customFormat="1" ht="185.25" customHeight="1">
      <c r="A139" s="312"/>
      <c r="B139" s="266" t="s">
        <v>300</v>
      </c>
      <c r="C139" s="266" t="s">
        <v>387</v>
      </c>
      <c r="D139" s="266" t="s">
        <v>301</v>
      </c>
      <c r="E139" s="266" t="s">
        <v>604</v>
      </c>
      <c r="F139" s="50" t="s">
        <v>696</v>
      </c>
      <c r="G139" s="266">
        <v>0</v>
      </c>
      <c r="H139" s="266">
        <v>1</v>
      </c>
      <c r="I139" s="266"/>
      <c r="J139" s="125"/>
      <c r="K139" s="266" t="s">
        <v>302</v>
      </c>
    </row>
    <row r="140" spans="1:11" s="44" customFormat="1" ht="260.25" customHeight="1">
      <c r="A140" s="312"/>
      <c r="B140" s="280"/>
      <c r="C140" s="280"/>
      <c r="D140" s="280"/>
      <c r="E140" s="280"/>
      <c r="F140" s="50" t="s">
        <v>667</v>
      </c>
      <c r="G140" s="280"/>
      <c r="H140" s="280"/>
      <c r="I140" s="280"/>
      <c r="J140" s="130"/>
      <c r="K140" s="280"/>
    </row>
    <row r="141" spans="1:11" s="44" customFormat="1" ht="84">
      <c r="A141" s="312"/>
      <c r="B141" s="266" t="s">
        <v>303</v>
      </c>
      <c r="C141" s="4" t="s">
        <v>304</v>
      </c>
      <c r="D141" s="4" t="s">
        <v>305</v>
      </c>
      <c r="E141" s="4" t="s">
        <v>417</v>
      </c>
      <c r="F141" s="4" t="s">
        <v>433</v>
      </c>
      <c r="G141" s="69">
        <v>0</v>
      </c>
      <c r="H141" s="54"/>
      <c r="I141" s="54"/>
      <c r="J141" s="54"/>
      <c r="K141" s="4" t="s">
        <v>606</v>
      </c>
    </row>
    <row r="142" spans="1:11" s="44" customFormat="1" ht="57.75" customHeight="1">
      <c r="A142" s="312"/>
      <c r="B142" s="266"/>
      <c r="C142" s="4" t="s">
        <v>389</v>
      </c>
      <c r="D142" s="4" t="s">
        <v>388</v>
      </c>
      <c r="E142" s="4" t="s">
        <v>417</v>
      </c>
      <c r="F142" s="4" t="s">
        <v>668</v>
      </c>
      <c r="G142" s="69"/>
      <c r="H142" s="54"/>
      <c r="I142" s="54"/>
      <c r="J142" s="54"/>
      <c r="K142" s="4" t="s">
        <v>308</v>
      </c>
    </row>
    <row r="143" spans="1:11" s="44" customFormat="1" ht="48">
      <c r="A143" s="312"/>
      <c r="B143" s="266"/>
      <c r="C143" s="4" t="s">
        <v>306</v>
      </c>
      <c r="D143" s="4" t="s">
        <v>307</v>
      </c>
      <c r="E143" s="4" t="s">
        <v>425</v>
      </c>
      <c r="F143" s="4" t="s">
        <v>669</v>
      </c>
      <c r="G143" s="58">
        <v>0</v>
      </c>
      <c r="H143" s="68">
        <v>1</v>
      </c>
      <c r="I143" s="4"/>
      <c r="J143" s="4"/>
      <c r="K143" s="4" t="s">
        <v>607</v>
      </c>
    </row>
    <row r="144" spans="1:11" s="44" customFormat="1" ht="72">
      <c r="A144" s="312"/>
      <c r="B144" s="280"/>
      <c r="C144" s="4" t="s">
        <v>697</v>
      </c>
      <c r="D144" s="4" t="s">
        <v>307</v>
      </c>
      <c r="E144" s="4" t="s">
        <v>425</v>
      </c>
      <c r="F144" s="4" t="s">
        <v>628</v>
      </c>
      <c r="G144" s="58">
        <v>0</v>
      </c>
      <c r="H144" s="68">
        <v>1</v>
      </c>
      <c r="I144" s="4"/>
      <c r="J144" s="4"/>
      <c r="K144" s="4" t="s">
        <v>607</v>
      </c>
    </row>
    <row r="145" spans="1:11" s="8" customFormat="1" ht="72">
      <c r="A145" s="312"/>
      <c r="B145" s="4" t="s">
        <v>309</v>
      </c>
      <c r="C145" s="4" t="s">
        <v>310</v>
      </c>
      <c r="D145" s="4" t="s">
        <v>311</v>
      </c>
      <c r="E145" s="4" t="s">
        <v>413</v>
      </c>
      <c r="F145" s="4" t="s">
        <v>434</v>
      </c>
      <c r="G145" s="58">
        <v>0</v>
      </c>
      <c r="H145" s="68">
        <v>1</v>
      </c>
      <c r="I145" s="4"/>
      <c r="J145" s="4"/>
      <c r="K145" s="4" t="s">
        <v>312</v>
      </c>
    </row>
    <row r="146" spans="1:11" s="8" customFormat="1" ht="48">
      <c r="A146" s="257" t="s">
        <v>84</v>
      </c>
      <c r="B146" s="266" t="s">
        <v>313</v>
      </c>
      <c r="C146" s="6" t="s">
        <v>314</v>
      </c>
      <c r="D146" s="4" t="s">
        <v>315</v>
      </c>
      <c r="E146" s="4">
        <v>1</v>
      </c>
      <c r="F146" s="4" t="s">
        <v>437</v>
      </c>
      <c r="G146" s="58">
        <v>0</v>
      </c>
      <c r="H146" s="58">
        <v>1</v>
      </c>
      <c r="I146" s="58"/>
      <c r="J146" s="134"/>
      <c r="K146" s="4" t="s">
        <v>316</v>
      </c>
    </row>
    <row r="147" spans="1:11" s="8" customFormat="1" ht="48" customHeight="1">
      <c r="A147" s="258"/>
      <c r="B147" s="294"/>
      <c r="C147" s="4" t="s">
        <v>317</v>
      </c>
      <c r="D147" s="4" t="s">
        <v>318</v>
      </c>
      <c r="E147" s="4" t="s">
        <v>422</v>
      </c>
      <c r="F147" s="4" t="s">
        <v>698</v>
      </c>
      <c r="G147" s="58">
        <v>0</v>
      </c>
      <c r="H147" s="68">
        <v>1</v>
      </c>
      <c r="I147" s="68"/>
      <c r="J147" s="132"/>
      <c r="K147" s="4" t="s">
        <v>319</v>
      </c>
    </row>
    <row r="148" spans="1:11" s="8" customFormat="1" ht="45" customHeight="1">
      <c r="A148" s="258"/>
      <c r="B148" s="294"/>
      <c r="C148" s="4" t="s">
        <v>320</v>
      </c>
      <c r="D148" s="4" t="s">
        <v>321</v>
      </c>
      <c r="E148" s="4">
        <v>1</v>
      </c>
      <c r="F148" s="4" t="s">
        <v>437</v>
      </c>
      <c r="G148" s="58">
        <v>0</v>
      </c>
      <c r="H148" s="58">
        <v>1</v>
      </c>
      <c r="I148" s="58"/>
      <c r="J148" s="134"/>
      <c r="K148" s="4" t="s">
        <v>322</v>
      </c>
    </row>
    <row r="149" spans="1:11" s="8" customFormat="1" ht="30.75" customHeight="1">
      <c r="A149" s="258"/>
      <c r="B149" s="294"/>
      <c r="C149" s="50" t="s">
        <v>323</v>
      </c>
      <c r="D149" s="50" t="s">
        <v>324</v>
      </c>
      <c r="E149" s="50">
        <v>1</v>
      </c>
      <c r="F149" s="4" t="s">
        <v>437</v>
      </c>
      <c r="G149" s="58">
        <v>0</v>
      </c>
      <c r="H149" s="58">
        <v>1</v>
      </c>
      <c r="I149" s="58"/>
      <c r="J149" s="134"/>
      <c r="K149" s="4" t="s">
        <v>325</v>
      </c>
    </row>
    <row r="150" spans="1:11" s="8" customFormat="1" ht="50.25" customHeight="1">
      <c r="A150" s="258"/>
      <c r="B150" s="280"/>
      <c r="C150" s="6" t="s">
        <v>71</v>
      </c>
      <c r="D150" s="6" t="s">
        <v>72</v>
      </c>
      <c r="E150" s="42">
        <v>1</v>
      </c>
      <c r="F150" s="50" t="s">
        <v>605</v>
      </c>
      <c r="G150" s="66">
        <v>0</v>
      </c>
      <c r="H150" s="27">
        <v>1</v>
      </c>
      <c r="I150" s="27"/>
      <c r="J150" s="27"/>
      <c r="K150" s="49" t="s">
        <v>69</v>
      </c>
    </row>
    <row r="151" spans="1:208" s="45" customFormat="1" ht="55.5" customHeight="1">
      <c r="A151" s="258"/>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93" t="s">
        <v>205</v>
      </c>
      <c r="B152" s="293"/>
      <c r="C152" s="293"/>
      <c r="D152" s="293"/>
      <c r="E152" s="293"/>
      <c r="F152" s="293"/>
      <c r="G152" s="293"/>
      <c r="H152" s="293"/>
      <c r="I152" s="293"/>
      <c r="J152" s="293"/>
      <c r="K152" s="293"/>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66" t="s">
        <v>526</v>
      </c>
      <c r="B153" s="266"/>
      <c r="C153" s="266"/>
      <c r="D153" s="266"/>
      <c r="E153" s="266"/>
      <c r="F153" s="266"/>
      <c r="G153" s="266"/>
      <c r="H153" s="266"/>
      <c r="I153" s="266"/>
      <c r="J153" s="266"/>
      <c r="K153" s="266"/>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59" t="s">
        <v>479</v>
      </c>
      <c r="C154" s="259" t="s">
        <v>514</v>
      </c>
      <c r="D154" s="259" t="s">
        <v>3</v>
      </c>
      <c r="E154" s="259" t="s">
        <v>528</v>
      </c>
      <c r="F154" s="259"/>
      <c r="G154" s="259" t="s">
        <v>515</v>
      </c>
      <c r="H154" s="259"/>
      <c r="I154" s="259"/>
      <c r="J154" s="124"/>
      <c r="K154" s="259" t="s">
        <v>394</v>
      </c>
    </row>
    <row r="155" spans="1:11" s="2" customFormat="1" ht="36">
      <c r="A155" s="75" t="s">
        <v>478</v>
      </c>
      <c r="B155" s="259"/>
      <c r="C155" s="259"/>
      <c r="D155" s="259"/>
      <c r="E155" s="48" t="s">
        <v>392</v>
      </c>
      <c r="F155" s="48" t="s">
        <v>391</v>
      </c>
      <c r="G155" s="3" t="s">
        <v>516</v>
      </c>
      <c r="H155" s="3" t="s">
        <v>517</v>
      </c>
      <c r="I155" s="3" t="s">
        <v>396</v>
      </c>
      <c r="J155" s="3"/>
      <c r="K155" s="259"/>
    </row>
    <row r="156" spans="1:212" s="14" customFormat="1" ht="85.5" customHeight="1">
      <c r="A156" s="264"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94"/>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94"/>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94"/>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94"/>
      <c r="B160" s="50" t="s">
        <v>162</v>
      </c>
      <c r="C160" s="50" t="s">
        <v>163</v>
      </c>
      <c r="D160" s="4" t="s">
        <v>164</v>
      </c>
      <c r="E160" s="70" t="s">
        <v>441</v>
      </c>
      <c r="F160" s="49" t="s">
        <v>466</v>
      </c>
      <c r="G160" s="58">
        <v>0</v>
      </c>
      <c r="H160" s="68">
        <v>1</v>
      </c>
      <c r="I160" s="20"/>
      <c r="J160" s="131"/>
      <c r="K160" s="49" t="s">
        <v>158</v>
      </c>
    </row>
    <row r="161" spans="1:11" ht="108">
      <c r="A161" s="294"/>
      <c r="B161" s="71" t="s">
        <v>165</v>
      </c>
      <c r="C161" s="72" t="s">
        <v>166</v>
      </c>
      <c r="D161" s="4" t="s">
        <v>167</v>
      </c>
      <c r="E161" s="58">
        <v>3</v>
      </c>
      <c r="F161" s="49" t="s">
        <v>608</v>
      </c>
      <c r="G161" s="58">
        <v>0</v>
      </c>
      <c r="H161" s="58">
        <v>3</v>
      </c>
      <c r="I161" s="20"/>
      <c r="J161" s="131"/>
      <c r="K161" s="55" t="s">
        <v>168</v>
      </c>
    </row>
    <row r="162" spans="1:11" ht="84">
      <c r="A162" s="294"/>
      <c r="B162" s="71" t="s">
        <v>169</v>
      </c>
      <c r="C162" s="72" t="s">
        <v>170</v>
      </c>
      <c r="D162" s="4" t="s">
        <v>171</v>
      </c>
      <c r="E162" s="58">
        <v>1</v>
      </c>
      <c r="F162" s="49" t="s">
        <v>442</v>
      </c>
      <c r="G162" s="58">
        <v>0</v>
      </c>
      <c r="H162" s="58">
        <v>1</v>
      </c>
      <c r="I162" s="20"/>
      <c r="J162" s="131"/>
      <c r="K162" s="55" t="s">
        <v>103</v>
      </c>
    </row>
    <row r="163" spans="1:11" ht="108">
      <c r="A163" s="284" t="s">
        <v>439</v>
      </c>
      <c r="B163" s="73" t="s">
        <v>341</v>
      </c>
      <c r="C163" s="18" t="s">
        <v>172</v>
      </c>
      <c r="D163" s="4" t="s">
        <v>173</v>
      </c>
      <c r="E163" s="58">
        <v>1</v>
      </c>
      <c r="F163" s="20" t="s">
        <v>512</v>
      </c>
      <c r="G163" s="58">
        <v>0</v>
      </c>
      <c r="H163" s="58">
        <v>1</v>
      </c>
      <c r="I163" s="98"/>
      <c r="J163" s="98"/>
      <c r="K163" s="55" t="s">
        <v>174</v>
      </c>
    </row>
    <row r="164" spans="1:212" ht="56.25" customHeight="1">
      <c r="A164" s="284"/>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84"/>
      <c r="B165" s="49" t="s">
        <v>617</v>
      </c>
      <c r="C165" s="50" t="s">
        <v>618</v>
      </c>
      <c r="D165" s="4" t="s">
        <v>177</v>
      </c>
      <c r="E165" s="4">
        <v>1</v>
      </c>
      <c r="F165" s="50" t="s">
        <v>622</v>
      </c>
      <c r="G165" s="58">
        <v>0</v>
      </c>
      <c r="H165" s="58">
        <v>1</v>
      </c>
      <c r="I165" s="98"/>
      <c r="J165" s="98"/>
      <c r="K165" s="55" t="s">
        <v>178</v>
      </c>
    </row>
    <row r="166" spans="1:11" ht="216" customHeight="1">
      <c r="A166" s="284"/>
      <c r="B166" s="301" t="s">
        <v>179</v>
      </c>
      <c r="C166" s="300" t="s">
        <v>180</v>
      </c>
      <c r="D166" s="4" t="s">
        <v>176</v>
      </c>
      <c r="E166" s="4" t="s">
        <v>620</v>
      </c>
      <c r="F166" s="120" t="s">
        <v>699</v>
      </c>
      <c r="G166" s="58">
        <v>0</v>
      </c>
      <c r="H166" s="68">
        <v>1</v>
      </c>
      <c r="I166" s="50"/>
      <c r="J166" s="125"/>
      <c r="K166" s="55" t="s">
        <v>621</v>
      </c>
    </row>
    <row r="167" spans="1:11" ht="132.75" customHeight="1">
      <c r="A167" s="284"/>
      <c r="B167" s="301"/>
      <c r="C167" s="300"/>
      <c r="D167" s="4" t="s">
        <v>176</v>
      </c>
      <c r="E167" s="4" t="s">
        <v>510</v>
      </c>
      <c r="F167" s="120" t="s">
        <v>619</v>
      </c>
      <c r="G167" s="58">
        <v>0</v>
      </c>
      <c r="H167" s="68">
        <v>1</v>
      </c>
      <c r="I167" s="50"/>
      <c r="J167" s="125"/>
      <c r="K167" s="55" t="s">
        <v>621</v>
      </c>
    </row>
    <row r="168" spans="1:11" ht="120">
      <c r="A168" s="284"/>
      <c r="B168" s="74" t="s">
        <v>181</v>
      </c>
      <c r="C168" s="50" t="s">
        <v>182</v>
      </c>
      <c r="D168" s="4" t="s">
        <v>507</v>
      </c>
      <c r="E168" s="4">
        <v>1</v>
      </c>
      <c r="F168" s="49" t="s">
        <v>509</v>
      </c>
      <c r="G168" s="58">
        <v>0</v>
      </c>
      <c r="H168" s="58">
        <v>1</v>
      </c>
      <c r="I168" s="98"/>
      <c r="J168" s="98"/>
      <c r="K168" s="55" t="s">
        <v>508</v>
      </c>
    </row>
    <row r="169" spans="1:11" ht="108">
      <c r="A169" s="284"/>
      <c r="B169" s="50" t="s">
        <v>183</v>
      </c>
      <c r="C169" s="50" t="s">
        <v>184</v>
      </c>
      <c r="D169" s="4" t="s">
        <v>176</v>
      </c>
      <c r="E169" s="4" t="s">
        <v>419</v>
      </c>
      <c r="F169" s="49" t="s">
        <v>444</v>
      </c>
      <c r="G169" s="58">
        <v>0</v>
      </c>
      <c r="H169" s="68" t="s">
        <v>510</v>
      </c>
      <c r="I169" s="49"/>
      <c r="J169" s="126"/>
      <c r="K169" s="55" t="s">
        <v>174</v>
      </c>
    </row>
    <row r="170" spans="1:11" ht="48">
      <c r="A170" s="284"/>
      <c r="B170" s="50" t="s">
        <v>185</v>
      </c>
      <c r="C170" s="50" t="s">
        <v>186</v>
      </c>
      <c r="D170" s="50" t="s">
        <v>187</v>
      </c>
      <c r="E170" s="50">
        <v>1</v>
      </c>
      <c r="F170" s="49" t="s">
        <v>700</v>
      </c>
      <c r="G170" s="58">
        <v>0</v>
      </c>
      <c r="H170" s="58">
        <v>1</v>
      </c>
      <c r="I170" s="98"/>
      <c r="J170" s="98"/>
      <c r="K170" s="55" t="s">
        <v>174</v>
      </c>
    </row>
    <row r="171" spans="1:11" ht="48">
      <c r="A171" s="284"/>
      <c r="B171" s="50" t="s">
        <v>188</v>
      </c>
      <c r="C171" s="49" t="s">
        <v>189</v>
      </c>
      <c r="D171" s="50" t="s">
        <v>190</v>
      </c>
      <c r="E171" s="50" t="s">
        <v>436</v>
      </c>
      <c r="F171" s="49" t="s">
        <v>445</v>
      </c>
      <c r="G171" s="58">
        <v>0</v>
      </c>
      <c r="H171" s="50" t="s">
        <v>436</v>
      </c>
      <c r="I171" s="49"/>
      <c r="J171" s="126"/>
      <c r="K171" s="55" t="s">
        <v>174</v>
      </c>
    </row>
    <row r="172" spans="1:11" ht="36">
      <c r="A172" s="284"/>
      <c r="B172" s="50" t="s">
        <v>191</v>
      </c>
      <c r="C172" s="50" t="s">
        <v>192</v>
      </c>
      <c r="D172" s="71" t="s">
        <v>193</v>
      </c>
      <c r="E172" s="71">
        <v>1</v>
      </c>
      <c r="F172" s="49" t="s">
        <v>447</v>
      </c>
      <c r="G172" s="58">
        <v>0</v>
      </c>
      <c r="H172" s="58">
        <v>1</v>
      </c>
      <c r="I172" s="49"/>
      <c r="J172" s="126"/>
      <c r="K172" s="55" t="s">
        <v>174</v>
      </c>
    </row>
    <row r="173" spans="1:11" ht="48">
      <c r="A173" s="284"/>
      <c r="B173" s="50" t="s">
        <v>194</v>
      </c>
      <c r="C173" s="50" t="s">
        <v>195</v>
      </c>
      <c r="D173" s="49" t="s">
        <v>196</v>
      </c>
      <c r="E173" s="49">
        <v>1</v>
      </c>
      <c r="F173" s="74" t="s">
        <v>609</v>
      </c>
      <c r="G173" s="20">
        <v>0</v>
      </c>
      <c r="H173" s="20">
        <v>1</v>
      </c>
      <c r="I173" s="49"/>
      <c r="J173" s="126"/>
      <c r="K173" s="55" t="s">
        <v>174</v>
      </c>
    </row>
    <row r="174" spans="1:11" ht="36">
      <c r="A174" s="284" t="s">
        <v>197</v>
      </c>
      <c r="B174" s="26" t="s">
        <v>198</v>
      </c>
      <c r="C174" s="52" t="s">
        <v>199</v>
      </c>
      <c r="D174" s="53" t="s">
        <v>200</v>
      </c>
      <c r="E174" s="53" t="s">
        <v>572</v>
      </c>
      <c r="F174" s="97"/>
      <c r="G174" s="99">
        <v>0</v>
      </c>
      <c r="H174" s="96">
        <v>1</v>
      </c>
      <c r="I174" s="99"/>
      <c r="J174" s="131"/>
      <c r="K174" s="55" t="s">
        <v>201</v>
      </c>
    </row>
    <row r="175" spans="1:11" ht="60">
      <c r="A175" s="294"/>
      <c r="B175" s="52" t="s">
        <v>202</v>
      </c>
      <c r="C175" s="52" t="s">
        <v>203</v>
      </c>
      <c r="D175" s="52" t="s">
        <v>176</v>
      </c>
      <c r="E175" s="99" t="s">
        <v>422</v>
      </c>
      <c r="F175" s="56" t="s">
        <v>467</v>
      </c>
      <c r="G175" s="99">
        <v>0</v>
      </c>
      <c r="H175" s="19">
        <v>1</v>
      </c>
      <c r="I175" s="98"/>
      <c r="J175" s="98"/>
      <c r="K175" s="55" t="s">
        <v>168</v>
      </c>
    </row>
    <row r="176" spans="1:11" ht="72">
      <c r="A176" s="294"/>
      <c r="B176" s="72" t="s">
        <v>268</v>
      </c>
      <c r="C176" s="72" t="s">
        <v>271</v>
      </c>
      <c r="D176" s="52" t="s">
        <v>269</v>
      </c>
      <c r="E176" s="52" t="s">
        <v>573</v>
      </c>
      <c r="F176" s="97"/>
      <c r="G176" s="99">
        <v>0</v>
      </c>
      <c r="H176" s="19">
        <v>1</v>
      </c>
      <c r="I176" s="99"/>
      <c r="J176" s="131"/>
      <c r="K176" s="55" t="s">
        <v>204</v>
      </c>
    </row>
    <row r="177" spans="1:11" ht="36">
      <c r="A177" s="294"/>
      <c r="B177" s="53" t="s">
        <v>66</v>
      </c>
      <c r="C177" s="59" t="s">
        <v>67</v>
      </c>
      <c r="D177" s="59" t="s">
        <v>68</v>
      </c>
      <c r="E177" s="42">
        <v>0.8</v>
      </c>
      <c r="F177" s="4" t="s">
        <v>446</v>
      </c>
      <c r="G177" s="66">
        <v>0</v>
      </c>
      <c r="H177" s="27">
        <v>1</v>
      </c>
      <c r="I177" s="27"/>
      <c r="J177" s="27"/>
      <c r="K177" s="53" t="s">
        <v>69</v>
      </c>
    </row>
    <row r="178" spans="1:11" ht="72">
      <c r="A178" s="294"/>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99" t="s">
        <v>86</v>
      </c>
      <c r="B180" s="299"/>
      <c r="C180" s="299"/>
      <c r="D180" s="299"/>
      <c r="E180" s="299"/>
      <c r="F180" s="299"/>
      <c r="G180" s="299"/>
      <c r="H180" s="299"/>
      <c r="I180" s="299"/>
      <c r="J180" s="299"/>
      <c r="K180" s="299"/>
    </row>
    <row r="181" spans="1:11" ht="24" customHeight="1">
      <c r="A181" s="310" t="s">
        <v>87</v>
      </c>
      <c r="B181" s="310"/>
      <c r="C181" s="310"/>
      <c r="D181" s="310"/>
      <c r="E181" s="310"/>
      <c r="F181" s="310"/>
      <c r="G181" s="310"/>
      <c r="H181" s="310"/>
      <c r="I181" s="310"/>
      <c r="J181" s="310"/>
      <c r="K181" s="310"/>
    </row>
    <row r="182" spans="1:11" s="2" customFormat="1" ht="35.25" customHeight="1">
      <c r="A182" s="75" t="s">
        <v>477</v>
      </c>
      <c r="B182" s="259" t="s">
        <v>479</v>
      </c>
      <c r="C182" s="259" t="s">
        <v>514</v>
      </c>
      <c r="D182" s="259" t="s">
        <v>3</v>
      </c>
      <c r="E182" s="259" t="s">
        <v>528</v>
      </c>
      <c r="F182" s="259"/>
      <c r="G182" s="259" t="s">
        <v>515</v>
      </c>
      <c r="H182" s="259"/>
      <c r="I182" s="259"/>
      <c r="J182" s="124"/>
      <c r="K182" s="259" t="s">
        <v>394</v>
      </c>
    </row>
    <row r="183" spans="1:11" s="2" customFormat="1" ht="36">
      <c r="A183" s="75" t="s">
        <v>478</v>
      </c>
      <c r="B183" s="259"/>
      <c r="C183" s="259"/>
      <c r="D183" s="259"/>
      <c r="E183" s="48" t="s">
        <v>392</v>
      </c>
      <c r="F183" s="48" t="s">
        <v>391</v>
      </c>
      <c r="G183" s="3" t="s">
        <v>516</v>
      </c>
      <c r="H183" s="3" t="s">
        <v>517</v>
      </c>
      <c r="I183" s="3" t="s">
        <v>396</v>
      </c>
      <c r="J183" s="3"/>
      <c r="K183" s="259"/>
    </row>
    <row r="184" spans="1:11" ht="72">
      <c r="A184" s="265" t="s">
        <v>88</v>
      </c>
      <c r="B184" s="50" t="s">
        <v>89</v>
      </c>
      <c r="C184" s="50" t="s">
        <v>90</v>
      </c>
      <c r="D184" s="50" t="s">
        <v>116</v>
      </c>
      <c r="E184" s="82">
        <v>1</v>
      </c>
      <c r="F184" s="83" t="s">
        <v>473</v>
      </c>
      <c r="G184" s="19">
        <v>0</v>
      </c>
      <c r="H184" s="82">
        <v>1</v>
      </c>
      <c r="I184" s="32"/>
      <c r="J184" s="32"/>
      <c r="K184" s="100" t="s">
        <v>91</v>
      </c>
    </row>
    <row r="185" spans="1:11" ht="80.25" customHeight="1">
      <c r="A185" s="265"/>
      <c r="B185" s="50" t="s">
        <v>92</v>
      </c>
      <c r="C185" s="50" t="s">
        <v>93</v>
      </c>
      <c r="D185" s="50" t="s">
        <v>94</v>
      </c>
      <c r="E185" s="70" t="s">
        <v>537</v>
      </c>
      <c r="F185" s="84" t="s">
        <v>538</v>
      </c>
      <c r="G185" s="19">
        <v>0</v>
      </c>
      <c r="H185" s="82">
        <v>1</v>
      </c>
      <c r="I185" s="58"/>
      <c r="J185" s="134"/>
      <c r="K185" s="100" t="s">
        <v>539</v>
      </c>
    </row>
    <row r="186" spans="1:11" ht="88.5" customHeight="1">
      <c r="A186" s="265"/>
      <c r="B186" s="50" t="s">
        <v>95</v>
      </c>
      <c r="C186" s="50" t="s">
        <v>701</v>
      </c>
      <c r="D186" s="50" t="s">
        <v>96</v>
      </c>
      <c r="E186" s="70" t="s">
        <v>540</v>
      </c>
      <c r="F186" s="84" t="s">
        <v>702</v>
      </c>
      <c r="G186" s="19">
        <v>0.1</v>
      </c>
      <c r="H186" s="82">
        <v>1</v>
      </c>
      <c r="I186" s="4"/>
      <c r="J186" s="4"/>
      <c r="K186" s="50" t="s">
        <v>539</v>
      </c>
    </row>
    <row r="187" spans="1:11" ht="72">
      <c r="A187" s="265"/>
      <c r="B187" s="50" t="s">
        <v>97</v>
      </c>
      <c r="C187" s="50" t="s">
        <v>98</v>
      </c>
      <c r="D187" s="50" t="s">
        <v>99</v>
      </c>
      <c r="E187" s="70" t="s">
        <v>449</v>
      </c>
      <c r="F187" s="84" t="s">
        <v>703</v>
      </c>
      <c r="G187" s="19">
        <v>0</v>
      </c>
      <c r="H187" s="82">
        <v>1</v>
      </c>
      <c r="I187" s="32"/>
      <c r="J187" s="32"/>
      <c r="K187" s="50" t="s">
        <v>539</v>
      </c>
    </row>
    <row r="188" spans="1:11" ht="113.25" customHeight="1">
      <c r="A188" s="265"/>
      <c r="B188" s="50" t="s">
        <v>100</v>
      </c>
      <c r="C188" s="50" t="s">
        <v>101</v>
      </c>
      <c r="D188" s="50" t="s">
        <v>102</v>
      </c>
      <c r="E188" s="34" t="s">
        <v>541</v>
      </c>
      <c r="F188" s="85" t="s">
        <v>542</v>
      </c>
      <c r="G188" s="19">
        <v>0</v>
      </c>
      <c r="H188" s="82">
        <v>1</v>
      </c>
      <c r="I188" s="32"/>
      <c r="J188" s="32"/>
      <c r="K188" s="50" t="s">
        <v>103</v>
      </c>
    </row>
    <row r="189" spans="1:11" ht="120" customHeight="1">
      <c r="A189" s="265"/>
      <c r="B189" s="50" t="s">
        <v>104</v>
      </c>
      <c r="C189" s="50" t="s">
        <v>105</v>
      </c>
      <c r="D189" s="50" t="s">
        <v>117</v>
      </c>
      <c r="E189" s="34" t="s">
        <v>417</v>
      </c>
      <c r="F189" s="50" t="s">
        <v>543</v>
      </c>
      <c r="G189" s="19">
        <v>0</v>
      </c>
      <c r="H189" s="82">
        <v>1</v>
      </c>
      <c r="I189" s="34"/>
      <c r="J189" s="34"/>
      <c r="K189" s="50" t="s">
        <v>103</v>
      </c>
    </row>
    <row r="190" spans="1:11" ht="144" customHeight="1">
      <c r="A190" s="265"/>
      <c r="B190" s="50"/>
      <c r="C190" s="50" t="s">
        <v>106</v>
      </c>
      <c r="D190" s="50" t="s">
        <v>107</v>
      </c>
      <c r="E190" s="70" t="s">
        <v>544</v>
      </c>
      <c r="F190" s="119" t="s">
        <v>704</v>
      </c>
      <c r="G190" s="19">
        <v>0</v>
      </c>
      <c r="H190" s="82">
        <v>1</v>
      </c>
      <c r="I190" s="37"/>
      <c r="J190" s="37"/>
      <c r="K190" s="50" t="s">
        <v>330</v>
      </c>
    </row>
    <row r="191" spans="1:11" ht="128.25" customHeight="1">
      <c r="A191" s="265"/>
      <c r="B191" s="50" t="s">
        <v>108</v>
      </c>
      <c r="C191" s="50" t="s">
        <v>109</v>
      </c>
      <c r="D191" s="50" t="s">
        <v>110</v>
      </c>
      <c r="E191" s="34" t="s">
        <v>448</v>
      </c>
      <c r="F191" s="119" t="s">
        <v>549</v>
      </c>
      <c r="G191" s="19">
        <v>0</v>
      </c>
      <c r="H191" s="19">
        <v>0</v>
      </c>
      <c r="I191" s="84"/>
      <c r="J191" s="84"/>
      <c r="K191" s="50" t="s">
        <v>111</v>
      </c>
    </row>
    <row r="192" spans="1:11" s="8" customFormat="1" ht="148.5" customHeight="1">
      <c r="A192" s="265"/>
      <c r="B192" s="266" t="s">
        <v>112</v>
      </c>
      <c r="C192" s="266" t="s">
        <v>113</v>
      </c>
      <c r="D192" s="50" t="s">
        <v>114</v>
      </c>
      <c r="E192" s="66">
        <v>1</v>
      </c>
      <c r="F192" s="50" t="s">
        <v>705</v>
      </c>
      <c r="G192" s="19">
        <v>0</v>
      </c>
      <c r="H192" s="82">
        <v>1</v>
      </c>
      <c r="I192" s="38"/>
      <c r="J192" s="38"/>
      <c r="K192" s="49" t="s">
        <v>545</v>
      </c>
    </row>
    <row r="193" spans="1:11" s="8" customFormat="1" ht="132">
      <c r="A193" s="50"/>
      <c r="B193" s="266"/>
      <c r="C193" s="266"/>
      <c r="D193" s="50" t="s">
        <v>115</v>
      </c>
      <c r="E193" s="27">
        <v>1</v>
      </c>
      <c r="F193" s="86" t="s">
        <v>546</v>
      </c>
      <c r="G193" s="19">
        <v>0</v>
      </c>
      <c r="H193" s="82">
        <v>1</v>
      </c>
      <c r="I193" s="37"/>
      <c r="J193" s="37"/>
      <c r="K193" s="49" t="s">
        <v>474</v>
      </c>
    </row>
    <row r="194" spans="1:11" s="8" customFormat="1" ht="48" customHeight="1">
      <c r="A194" s="316"/>
      <c r="B194" s="53" t="s">
        <v>66</v>
      </c>
      <c r="C194" s="55" t="s">
        <v>67</v>
      </c>
      <c r="D194" s="59" t="s">
        <v>68</v>
      </c>
      <c r="E194" s="82">
        <v>1</v>
      </c>
      <c r="F194" s="86" t="s">
        <v>547</v>
      </c>
      <c r="G194" s="19">
        <v>0</v>
      </c>
      <c r="H194" s="82">
        <v>1</v>
      </c>
      <c r="I194" s="39"/>
      <c r="J194" s="39"/>
      <c r="K194" s="52" t="s">
        <v>103</v>
      </c>
    </row>
    <row r="195" spans="1:11" ht="60">
      <c r="A195" s="316"/>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99" t="s">
        <v>326</v>
      </c>
      <c r="B197" s="299"/>
      <c r="C197" s="299"/>
      <c r="D197" s="299"/>
      <c r="E197" s="299"/>
      <c r="F197" s="299"/>
      <c r="G197" s="299"/>
      <c r="H197" s="299"/>
      <c r="I197" s="299"/>
      <c r="J197" s="299"/>
      <c r="K197" s="299"/>
    </row>
    <row r="198" spans="1:11" s="2" customFormat="1" ht="35.25" customHeight="1">
      <c r="A198" s="46" t="s">
        <v>477</v>
      </c>
      <c r="B198" s="259" t="s">
        <v>479</v>
      </c>
      <c r="C198" s="259" t="s">
        <v>514</v>
      </c>
      <c r="D198" s="259" t="s">
        <v>3</v>
      </c>
      <c r="E198" s="259" t="s">
        <v>528</v>
      </c>
      <c r="F198" s="259"/>
      <c r="G198" s="259" t="s">
        <v>515</v>
      </c>
      <c r="H198" s="259"/>
      <c r="I198" s="259"/>
      <c r="J198" s="124"/>
      <c r="K198" s="259" t="s">
        <v>394</v>
      </c>
    </row>
    <row r="199" spans="1:11" s="2" customFormat="1" ht="36">
      <c r="A199" s="75" t="s">
        <v>478</v>
      </c>
      <c r="B199" s="259"/>
      <c r="C199" s="259"/>
      <c r="D199" s="259"/>
      <c r="E199" s="48" t="s">
        <v>392</v>
      </c>
      <c r="F199" s="48" t="s">
        <v>391</v>
      </c>
      <c r="G199" s="3" t="s">
        <v>516</v>
      </c>
      <c r="H199" s="3" t="s">
        <v>517</v>
      </c>
      <c r="I199" s="3" t="s">
        <v>396</v>
      </c>
      <c r="J199" s="3"/>
      <c r="K199" s="259"/>
    </row>
    <row r="200" spans="1:11" ht="54" customHeight="1">
      <c r="A200" s="314" t="s">
        <v>242</v>
      </c>
      <c r="B200" s="4" t="s">
        <v>74</v>
      </c>
      <c r="C200" s="52" t="s">
        <v>575</v>
      </c>
      <c r="D200" s="52" t="s">
        <v>576</v>
      </c>
      <c r="E200" s="99">
        <v>1</v>
      </c>
      <c r="F200" s="56" t="s">
        <v>577</v>
      </c>
      <c r="G200" s="99">
        <v>0</v>
      </c>
      <c r="H200" s="99">
        <v>1</v>
      </c>
      <c r="I200" s="99"/>
      <c r="J200" s="131"/>
      <c r="K200" s="54" t="s">
        <v>578</v>
      </c>
    </row>
    <row r="201" spans="1:11" ht="54" customHeight="1">
      <c r="A201" s="315"/>
      <c r="B201" s="52" t="s">
        <v>75</v>
      </c>
      <c r="C201" s="52" t="s">
        <v>118</v>
      </c>
      <c r="D201" s="52" t="s">
        <v>270</v>
      </c>
      <c r="E201" s="96" t="s">
        <v>579</v>
      </c>
      <c r="F201" s="52"/>
      <c r="G201" s="95">
        <v>0</v>
      </c>
      <c r="H201" s="96">
        <v>1</v>
      </c>
      <c r="I201" s="52"/>
      <c r="J201" s="125"/>
      <c r="K201" s="54" t="s">
        <v>578</v>
      </c>
    </row>
    <row r="202" spans="1:11" ht="70.5" customHeight="1">
      <c r="A202" s="315"/>
      <c r="B202" s="52" t="s">
        <v>76</v>
      </c>
      <c r="C202" s="52" t="s">
        <v>77</v>
      </c>
      <c r="D202" s="52" t="s">
        <v>580</v>
      </c>
      <c r="E202" s="96" t="s">
        <v>581</v>
      </c>
      <c r="F202" s="52" t="s">
        <v>582</v>
      </c>
      <c r="G202" s="95">
        <v>0</v>
      </c>
      <c r="H202" s="96">
        <v>1</v>
      </c>
      <c r="I202" s="52"/>
      <c r="J202" s="125"/>
      <c r="K202" s="54" t="s">
        <v>578</v>
      </c>
    </row>
    <row r="203" spans="1:11" ht="52.5" customHeight="1">
      <c r="A203" s="315"/>
      <c r="B203" s="266" t="s">
        <v>119</v>
      </c>
      <c r="C203" s="52" t="s">
        <v>79</v>
      </c>
      <c r="D203" s="52" t="s">
        <v>583</v>
      </c>
      <c r="E203" s="96" t="s">
        <v>584</v>
      </c>
      <c r="F203" s="52" t="s">
        <v>585</v>
      </c>
      <c r="G203" s="95">
        <v>0</v>
      </c>
      <c r="H203" s="96">
        <v>1</v>
      </c>
      <c r="I203" s="96"/>
      <c r="J203" s="132"/>
      <c r="K203" s="54" t="s">
        <v>78</v>
      </c>
    </row>
    <row r="204" spans="1:11" ht="96">
      <c r="A204" s="315"/>
      <c r="B204" s="294"/>
      <c r="C204" s="52" t="s">
        <v>344</v>
      </c>
      <c r="D204" s="52" t="s">
        <v>586</v>
      </c>
      <c r="E204" s="19">
        <f>1000/5000</f>
        <v>0.2</v>
      </c>
      <c r="F204" s="52" t="s">
        <v>587</v>
      </c>
      <c r="G204" s="96">
        <v>0.8</v>
      </c>
      <c r="H204" s="96">
        <v>1</v>
      </c>
      <c r="I204" s="96"/>
      <c r="J204" s="132"/>
      <c r="K204" s="54" t="s">
        <v>78</v>
      </c>
    </row>
    <row r="205" spans="1:11" ht="72">
      <c r="A205" s="315"/>
      <c r="B205" s="52" t="s">
        <v>80</v>
      </c>
      <c r="C205" s="52" t="s">
        <v>81</v>
      </c>
      <c r="D205" s="52" t="s">
        <v>590</v>
      </c>
      <c r="E205" s="96">
        <v>1</v>
      </c>
      <c r="F205" s="52"/>
      <c r="G205" s="95">
        <v>0</v>
      </c>
      <c r="H205" s="96">
        <v>1</v>
      </c>
      <c r="I205" s="96"/>
      <c r="J205" s="132"/>
      <c r="K205" s="54" t="s">
        <v>78</v>
      </c>
    </row>
    <row r="206" spans="1:11" ht="165.75" customHeight="1">
      <c r="A206" s="315"/>
      <c r="B206" s="52" t="s">
        <v>82</v>
      </c>
      <c r="C206" s="52" t="s">
        <v>83</v>
      </c>
      <c r="D206" s="52" t="s">
        <v>588</v>
      </c>
      <c r="E206" s="96">
        <v>1</v>
      </c>
      <c r="F206" s="52" t="s">
        <v>591</v>
      </c>
      <c r="G206" s="95">
        <v>0</v>
      </c>
      <c r="H206" s="96">
        <v>1</v>
      </c>
      <c r="I206" s="52"/>
      <c r="J206" s="125"/>
      <c r="K206" s="54" t="s">
        <v>578</v>
      </c>
    </row>
    <row r="207" spans="1:11" ht="64.5" customHeight="1">
      <c r="A207" s="315"/>
      <c r="B207" s="53" t="s">
        <v>66</v>
      </c>
      <c r="C207" s="59" t="s">
        <v>67</v>
      </c>
      <c r="D207" s="59" t="s">
        <v>68</v>
      </c>
      <c r="E207" s="27">
        <v>0.4</v>
      </c>
      <c r="F207" s="97" t="s">
        <v>589</v>
      </c>
      <c r="G207" s="66">
        <v>0</v>
      </c>
      <c r="H207" s="27">
        <v>1</v>
      </c>
      <c r="I207" s="27"/>
      <c r="J207" s="27"/>
      <c r="K207" s="53" t="s">
        <v>69</v>
      </c>
    </row>
    <row r="208" spans="1:11" ht="59.25" customHeight="1">
      <c r="A208" s="315"/>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302" t="s">
        <v>241</v>
      </c>
      <c r="B210" s="302"/>
      <c r="C210" s="302"/>
      <c r="D210" s="302"/>
      <c r="E210" s="302"/>
      <c r="F210" s="302"/>
      <c r="G210" s="302"/>
      <c r="H210" s="302"/>
      <c r="I210" s="302"/>
      <c r="J210" s="302"/>
      <c r="K210" s="302"/>
    </row>
    <row r="211" spans="1:11" ht="27" customHeight="1">
      <c r="A211" s="317" t="s">
        <v>331</v>
      </c>
      <c r="B211" s="317"/>
      <c r="C211" s="317"/>
      <c r="D211" s="317"/>
      <c r="E211" s="317"/>
      <c r="F211" s="317"/>
      <c r="G211" s="317"/>
      <c r="H211" s="317"/>
      <c r="I211" s="317"/>
      <c r="J211" s="317"/>
      <c r="K211" s="317"/>
    </row>
    <row r="212" spans="1:11" s="2" customFormat="1" ht="35.25" customHeight="1">
      <c r="A212" s="46" t="s">
        <v>477</v>
      </c>
      <c r="B212" s="259" t="s">
        <v>479</v>
      </c>
      <c r="C212" s="259" t="s">
        <v>514</v>
      </c>
      <c r="D212" s="259" t="s">
        <v>3</v>
      </c>
      <c r="E212" s="259" t="s">
        <v>528</v>
      </c>
      <c r="F212" s="259"/>
      <c r="G212" s="259" t="s">
        <v>515</v>
      </c>
      <c r="H212" s="259"/>
      <c r="I212" s="259"/>
      <c r="J212" s="124"/>
      <c r="K212" s="259" t="s">
        <v>394</v>
      </c>
    </row>
    <row r="213" spans="1:11" s="2" customFormat="1" ht="36">
      <c r="A213" s="46" t="s">
        <v>478</v>
      </c>
      <c r="B213" s="259"/>
      <c r="C213" s="259"/>
      <c r="D213" s="259"/>
      <c r="E213" s="48" t="s">
        <v>392</v>
      </c>
      <c r="F213" s="48" t="s">
        <v>391</v>
      </c>
      <c r="G213" s="3" t="s">
        <v>516</v>
      </c>
      <c r="H213" s="3" t="s">
        <v>517</v>
      </c>
      <c r="I213" s="3" t="s">
        <v>396</v>
      </c>
      <c r="J213" s="3"/>
      <c r="K213" s="259"/>
    </row>
    <row r="214" spans="1:11" ht="96">
      <c r="A214" s="266" t="s">
        <v>242</v>
      </c>
      <c r="B214" s="52" t="s">
        <v>243</v>
      </c>
      <c r="C214" s="52" t="s">
        <v>244</v>
      </c>
      <c r="D214" s="52" t="s">
        <v>245</v>
      </c>
      <c r="E214" s="80" t="s">
        <v>451</v>
      </c>
      <c r="F214" s="52" t="s">
        <v>452</v>
      </c>
      <c r="G214" s="95">
        <v>0</v>
      </c>
      <c r="H214" s="96">
        <v>1</v>
      </c>
      <c r="I214" s="52"/>
      <c r="J214" s="125"/>
      <c r="K214" s="52" t="s">
        <v>246</v>
      </c>
    </row>
    <row r="215" spans="1:11" ht="72">
      <c r="A215" s="268"/>
      <c r="B215" s="52" t="s">
        <v>247</v>
      </c>
      <c r="C215" s="52" t="s">
        <v>248</v>
      </c>
      <c r="D215" s="52" t="s">
        <v>249</v>
      </c>
      <c r="E215" s="96">
        <v>1</v>
      </c>
      <c r="F215" s="52" t="s">
        <v>453</v>
      </c>
      <c r="G215" s="95">
        <v>0</v>
      </c>
      <c r="H215" s="96">
        <v>1</v>
      </c>
      <c r="I215" s="96"/>
      <c r="J215" s="132"/>
      <c r="K215" s="4" t="s">
        <v>127</v>
      </c>
    </row>
    <row r="216" spans="1:11" ht="48">
      <c r="A216" s="268"/>
      <c r="B216" s="52" t="s">
        <v>250</v>
      </c>
      <c r="C216" s="52" t="s">
        <v>251</v>
      </c>
      <c r="D216" s="52" t="s">
        <v>252</v>
      </c>
      <c r="E216" s="96">
        <v>1</v>
      </c>
      <c r="F216" s="52" t="s">
        <v>454</v>
      </c>
      <c r="G216" s="95">
        <v>0</v>
      </c>
      <c r="H216" s="96">
        <v>1</v>
      </c>
      <c r="I216" s="96"/>
      <c r="J216" s="132"/>
      <c r="K216" s="4" t="s">
        <v>253</v>
      </c>
    </row>
    <row r="217" spans="1:11" ht="60">
      <c r="A217" s="268"/>
      <c r="B217" s="52" t="s">
        <v>254</v>
      </c>
      <c r="C217" s="52" t="s">
        <v>255</v>
      </c>
      <c r="D217" s="52" t="s">
        <v>256</v>
      </c>
      <c r="E217" s="81">
        <v>24927184</v>
      </c>
      <c r="F217" s="52" t="s">
        <v>627</v>
      </c>
      <c r="G217" s="95">
        <v>0</v>
      </c>
      <c r="H217" s="96">
        <v>1</v>
      </c>
      <c r="I217" s="81"/>
      <c r="J217" s="81"/>
      <c r="K217" s="4" t="s">
        <v>127</v>
      </c>
    </row>
    <row r="218" spans="1:11" ht="62.25" customHeight="1">
      <c r="A218" s="268"/>
      <c r="B218" s="266" t="s">
        <v>257</v>
      </c>
      <c r="C218" s="52" t="s">
        <v>258</v>
      </c>
      <c r="D218" s="52" t="s">
        <v>259</v>
      </c>
      <c r="E218" s="95">
        <v>220</v>
      </c>
      <c r="F218" s="52" t="s">
        <v>626</v>
      </c>
      <c r="G218" s="95">
        <v>0</v>
      </c>
      <c r="H218" s="96">
        <v>1</v>
      </c>
      <c r="I218" s="52"/>
      <c r="J218" s="125"/>
      <c r="K218" s="4" t="s">
        <v>260</v>
      </c>
    </row>
    <row r="219" spans="1:11" ht="64.5" customHeight="1">
      <c r="A219" s="268"/>
      <c r="B219" s="266"/>
      <c r="C219" s="52" t="s">
        <v>261</v>
      </c>
      <c r="D219" s="52" t="s">
        <v>262</v>
      </c>
      <c r="E219" s="96">
        <v>0.4</v>
      </c>
      <c r="F219" s="52" t="s">
        <v>455</v>
      </c>
      <c r="G219" s="95">
        <v>0</v>
      </c>
      <c r="H219" s="96">
        <v>0.7</v>
      </c>
      <c r="I219" s="96"/>
      <c r="J219" s="132"/>
      <c r="K219" s="4" t="s">
        <v>263</v>
      </c>
    </row>
    <row r="220" spans="1:11" ht="47.25" customHeight="1">
      <c r="A220" s="268"/>
      <c r="B220" s="52" t="s">
        <v>264</v>
      </c>
      <c r="C220" s="52" t="s">
        <v>265</v>
      </c>
      <c r="D220" s="52" t="s">
        <v>266</v>
      </c>
      <c r="E220" s="96">
        <v>0.7</v>
      </c>
      <c r="F220" s="52" t="s">
        <v>456</v>
      </c>
      <c r="G220" s="95">
        <v>0</v>
      </c>
      <c r="H220" s="96">
        <v>0.7</v>
      </c>
      <c r="I220" s="96"/>
      <c r="J220" s="132"/>
      <c r="K220" s="4" t="s">
        <v>267</v>
      </c>
    </row>
    <row r="221" spans="1:11" ht="61.5" customHeight="1">
      <c r="A221" s="268"/>
      <c r="B221" s="53" t="s">
        <v>66</v>
      </c>
      <c r="C221" s="59" t="s">
        <v>67</v>
      </c>
      <c r="D221" s="59" t="s">
        <v>68</v>
      </c>
      <c r="E221" s="27">
        <v>0.5</v>
      </c>
      <c r="F221" s="52" t="s">
        <v>457</v>
      </c>
      <c r="G221" s="66">
        <v>0</v>
      </c>
      <c r="H221" s="27">
        <v>1</v>
      </c>
      <c r="I221" s="27"/>
      <c r="J221" s="27"/>
      <c r="K221" s="53" t="s">
        <v>69</v>
      </c>
    </row>
    <row r="222" spans="1:11" ht="60">
      <c r="A222" s="268"/>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60" t="s">
        <v>670</v>
      </c>
      <c r="B225" s="260"/>
      <c r="C225" s="260"/>
      <c r="D225" s="260"/>
      <c r="E225" s="260"/>
      <c r="F225" s="260"/>
      <c r="G225" s="260"/>
      <c r="H225" s="260"/>
      <c r="I225" s="260"/>
      <c r="J225" s="260"/>
      <c r="K225" s="260"/>
    </row>
    <row r="226" spans="1:11" s="2" customFormat="1" ht="37.5" customHeight="1">
      <c r="A226" s="322" t="s">
        <v>1</v>
      </c>
      <c r="B226" s="259" t="s">
        <v>2</v>
      </c>
      <c r="C226" s="259" t="s">
        <v>527</v>
      </c>
      <c r="D226" s="313" t="s">
        <v>3</v>
      </c>
      <c r="E226" s="259" t="s">
        <v>528</v>
      </c>
      <c r="F226" s="259"/>
      <c r="G226" s="259" t="s">
        <v>515</v>
      </c>
      <c r="H226" s="259"/>
      <c r="I226" s="259"/>
      <c r="J226" s="124"/>
      <c r="K226" s="259" t="s">
        <v>5</v>
      </c>
    </row>
    <row r="227" spans="1:11" s="2" customFormat="1" ht="36">
      <c r="A227" s="322"/>
      <c r="B227" s="259"/>
      <c r="C227" s="259"/>
      <c r="D227" s="313"/>
      <c r="E227" s="48" t="s">
        <v>392</v>
      </c>
      <c r="F227" s="48" t="s">
        <v>391</v>
      </c>
      <c r="G227" s="3" t="s">
        <v>516</v>
      </c>
      <c r="H227" s="3" t="s">
        <v>517</v>
      </c>
      <c r="I227" s="3" t="s">
        <v>396</v>
      </c>
      <c r="J227" s="3"/>
      <c r="K227" s="259"/>
    </row>
    <row r="228" spans="1:11" ht="391.5" customHeight="1">
      <c r="A228" s="266" t="s">
        <v>120</v>
      </c>
      <c r="B228" s="266" t="s">
        <v>121</v>
      </c>
      <c r="C228" s="266" t="s">
        <v>332</v>
      </c>
      <c r="D228" s="52" t="s">
        <v>122</v>
      </c>
      <c r="E228" s="123" t="s">
        <v>722</v>
      </c>
      <c r="F228" s="137" t="s">
        <v>720</v>
      </c>
      <c r="G228" s="95">
        <v>0</v>
      </c>
      <c r="H228" s="96">
        <v>1</v>
      </c>
      <c r="I228" s="95"/>
      <c r="J228" s="134"/>
      <c r="K228" s="52" t="s">
        <v>123</v>
      </c>
    </row>
    <row r="229" spans="1:11" ht="234" customHeight="1">
      <c r="A229" s="268"/>
      <c r="B229" s="266"/>
      <c r="C229" s="266"/>
      <c r="D229" s="52" t="s">
        <v>468</v>
      </c>
      <c r="E229" s="77">
        <v>86</v>
      </c>
      <c r="F229" s="97" t="s">
        <v>593</v>
      </c>
      <c r="G229" s="77">
        <v>0</v>
      </c>
      <c r="H229" s="99"/>
      <c r="I229" s="95"/>
      <c r="J229" s="134"/>
      <c r="K229" s="52" t="s">
        <v>123</v>
      </c>
    </row>
    <row r="230" spans="1:11" ht="62.25" customHeight="1">
      <c r="A230" s="268"/>
      <c r="B230" s="294"/>
      <c r="C230" s="294"/>
      <c r="D230" s="52" t="s">
        <v>374</v>
      </c>
      <c r="E230" s="77">
        <v>1</v>
      </c>
      <c r="F230" s="97" t="s">
        <v>592</v>
      </c>
      <c r="G230" s="77">
        <v>0</v>
      </c>
      <c r="H230" s="77">
        <v>4</v>
      </c>
      <c r="I230" s="97"/>
      <c r="J230" s="133"/>
      <c r="K230" s="52" t="s">
        <v>123</v>
      </c>
    </row>
    <row r="231" spans="1:11" ht="183.75" customHeight="1">
      <c r="A231" s="268"/>
      <c r="B231" s="294"/>
      <c r="C231" s="294"/>
      <c r="D231" s="52" t="s">
        <v>333</v>
      </c>
      <c r="E231" s="77">
        <v>1</v>
      </c>
      <c r="F231" s="122" t="s">
        <v>721</v>
      </c>
      <c r="G231" s="77">
        <v>0</v>
      </c>
      <c r="H231" s="77">
        <v>1</v>
      </c>
      <c r="I231" s="97"/>
      <c r="J231" s="133"/>
      <c r="K231" s="52" t="s">
        <v>123</v>
      </c>
    </row>
    <row r="232" spans="1:11" ht="58.5" customHeight="1">
      <c r="A232" s="268"/>
      <c r="B232" s="97" t="s">
        <v>66</v>
      </c>
      <c r="C232" s="56" t="s">
        <v>67</v>
      </c>
      <c r="D232" s="56" t="s">
        <v>68</v>
      </c>
      <c r="E232" s="78">
        <v>1</v>
      </c>
      <c r="F232" s="97" t="s">
        <v>460</v>
      </c>
      <c r="G232" s="79">
        <v>0</v>
      </c>
      <c r="H232" s="78">
        <v>1</v>
      </c>
      <c r="I232" s="78"/>
      <c r="J232" s="78"/>
      <c r="K232" s="52" t="s">
        <v>123</v>
      </c>
    </row>
    <row r="233" spans="1:11" ht="108">
      <c r="A233" s="268"/>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23" t="s">
        <v>327</v>
      </c>
      <c r="B236" s="323"/>
      <c r="C236" s="323"/>
      <c r="D236" s="323"/>
      <c r="E236" s="323"/>
      <c r="F236" s="323"/>
      <c r="G236" s="323"/>
      <c r="H236" s="323"/>
      <c r="I236" s="323"/>
      <c r="J236" s="323"/>
      <c r="K236" s="323"/>
    </row>
    <row r="237" spans="1:11" s="2" customFormat="1" ht="35.25" customHeight="1">
      <c r="A237" s="46" t="s">
        <v>477</v>
      </c>
      <c r="B237" s="259" t="s">
        <v>479</v>
      </c>
      <c r="C237" s="259" t="s">
        <v>514</v>
      </c>
      <c r="D237" s="259" t="s">
        <v>3</v>
      </c>
      <c r="E237" s="259" t="s">
        <v>528</v>
      </c>
      <c r="F237" s="259"/>
      <c r="G237" s="259" t="s">
        <v>4</v>
      </c>
      <c r="H237" s="259"/>
      <c r="I237" s="259"/>
      <c r="J237" s="124"/>
      <c r="K237" s="259" t="s">
        <v>394</v>
      </c>
    </row>
    <row r="238" spans="1:11" s="2" customFormat="1" ht="36">
      <c r="A238" s="46" t="s">
        <v>478</v>
      </c>
      <c r="B238" s="259"/>
      <c r="C238" s="259"/>
      <c r="D238" s="259"/>
      <c r="E238" s="48" t="s">
        <v>392</v>
      </c>
      <c r="F238" s="48" t="s">
        <v>391</v>
      </c>
      <c r="G238" s="3" t="s">
        <v>516</v>
      </c>
      <c r="H238" s="3" t="s">
        <v>517</v>
      </c>
      <c r="I238" s="3" t="s">
        <v>396</v>
      </c>
      <c r="J238" s="3"/>
      <c r="K238" s="259"/>
    </row>
    <row r="239" spans="1:11" ht="65.25" customHeight="1">
      <c r="A239" s="264" t="s">
        <v>84</v>
      </c>
      <c r="B239" s="266" t="s">
        <v>124</v>
      </c>
      <c r="C239" s="266" t="s">
        <v>125</v>
      </c>
      <c r="D239" s="19" t="s">
        <v>126</v>
      </c>
      <c r="E239" s="38">
        <v>179</v>
      </c>
      <c r="F239" s="18" t="s">
        <v>462</v>
      </c>
      <c r="G239" s="20">
        <v>0</v>
      </c>
      <c r="H239" s="20" t="s">
        <v>129</v>
      </c>
      <c r="I239" s="20"/>
      <c r="J239" s="131"/>
      <c r="K239" s="76" t="s">
        <v>127</v>
      </c>
    </row>
    <row r="240" spans="1:11" ht="36">
      <c r="A240" s="264"/>
      <c r="B240" s="266"/>
      <c r="C240" s="266"/>
      <c r="D240" s="6" t="s">
        <v>128</v>
      </c>
      <c r="E240" s="19">
        <v>1</v>
      </c>
      <c r="F240" s="18" t="s">
        <v>463</v>
      </c>
      <c r="G240" s="20">
        <v>0</v>
      </c>
      <c r="H240" s="19">
        <v>1</v>
      </c>
      <c r="I240" s="19"/>
      <c r="J240" s="19"/>
      <c r="K240" s="76" t="s">
        <v>127</v>
      </c>
    </row>
    <row r="241" spans="1:11" ht="36">
      <c r="A241" s="264"/>
      <c r="B241" s="49" t="s">
        <v>66</v>
      </c>
      <c r="C241" s="6" t="s">
        <v>67</v>
      </c>
      <c r="D241" s="6" t="s">
        <v>68</v>
      </c>
      <c r="E241" s="27">
        <v>1</v>
      </c>
      <c r="F241" s="18" t="s">
        <v>464</v>
      </c>
      <c r="G241" s="66">
        <v>0</v>
      </c>
      <c r="H241" s="27">
        <v>1</v>
      </c>
      <c r="I241" s="27"/>
      <c r="J241" s="27"/>
      <c r="K241" s="76" t="s">
        <v>127</v>
      </c>
    </row>
    <row r="242" spans="1:11" ht="60">
      <c r="A242" s="264"/>
      <c r="B242" s="49" t="s">
        <v>70</v>
      </c>
      <c r="C242" s="6" t="s">
        <v>71</v>
      </c>
      <c r="D242" s="6" t="s">
        <v>72</v>
      </c>
      <c r="E242" s="19">
        <v>1</v>
      </c>
      <c r="F242" s="18" t="s">
        <v>465</v>
      </c>
      <c r="G242" s="66">
        <v>0</v>
      </c>
      <c r="H242" s="27">
        <v>1</v>
      </c>
      <c r="I242" s="27"/>
      <c r="J242" s="27"/>
      <c r="K242" s="76" t="s">
        <v>127</v>
      </c>
    </row>
    <row r="243" spans="8:11" ht="12.75">
      <c r="H243" s="263" t="s">
        <v>657</v>
      </c>
      <c r="I243" s="263"/>
      <c r="J243" s="263"/>
      <c r="K243" s="263"/>
    </row>
    <row r="244" ht="12">
      <c r="A244" s="1" t="s">
        <v>623</v>
      </c>
    </row>
    <row r="248" spans="1:2" ht="12">
      <c r="A248" s="321" t="s">
        <v>714</v>
      </c>
      <c r="B248" s="321"/>
    </row>
    <row r="249" spans="1:2" ht="12">
      <c r="A249" s="320" t="s">
        <v>715</v>
      </c>
      <c r="B249" s="320"/>
    </row>
  </sheetData>
  <sheetProtection/>
  <mergeCells count="182">
    <mergeCell ref="A236:K236"/>
    <mergeCell ref="E226:F226"/>
    <mergeCell ref="K237:K238"/>
    <mergeCell ref="C239:C240"/>
    <mergeCell ref="B237:B238"/>
    <mergeCell ref="A48:A51"/>
    <mergeCell ref="A54:K54"/>
    <mergeCell ref="B57:B58"/>
    <mergeCell ref="G135:G136"/>
    <mergeCell ref="K135:K136"/>
    <mergeCell ref="A249:B249"/>
    <mergeCell ref="A156:A162"/>
    <mergeCell ref="A248:B248"/>
    <mergeCell ref="B239:B240"/>
    <mergeCell ref="A226:A227"/>
    <mergeCell ref="C228:C231"/>
    <mergeCell ref="B203:B204"/>
    <mergeCell ref="B198:B199"/>
    <mergeCell ref="B226:B227"/>
    <mergeCell ref="A228:A233"/>
    <mergeCell ref="A61:A62"/>
    <mergeCell ref="B55:B56"/>
    <mergeCell ref="A66:A74"/>
    <mergeCell ref="A113:K113"/>
    <mergeCell ref="A184:A192"/>
    <mergeCell ref="B192:B193"/>
    <mergeCell ref="C105:C108"/>
    <mergeCell ref="C182:C183"/>
    <mergeCell ref="I135:I136"/>
    <mergeCell ref="E135:E136"/>
    <mergeCell ref="A200:A208"/>
    <mergeCell ref="C198:C199"/>
    <mergeCell ref="C212:C213"/>
    <mergeCell ref="A194:A195"/>
    <mergeCell ref="A211:K211"/>
    <mergeCell ref="G212:I212"/>
    <mergeCell ref="B228:B231"/>
    <mergeCell ref="A214:A222"/>
    <mergeCell ref="G198:I198"/>
    <mergeCell ref="K198:K199"/>
    <mergeCell ref="B212:B213"/>
    <mergeCell ref="A239:A242"/>
    <mergeCell ref="D237:D238"/>
    <mergeCell ref="C237:C238"/>
    <mergeCell ref="E237:F237"/>
    <mergeCell ref="G237:I237"/>
    <mergeCell ref="C226:C227"/>
    <mergeCell ref="B154:B155"/>
    <mergeCell ref="K139:K140"/>
    <mergeCell ref="B141:B144"/>
    <mergeCell ref="K226:K227"/>
    <mergeCell ref="D226:D227"/>
    <mergeCell ref="D212:D213"/>
    <mergeCell ref="G226:I226"/>
    <mergeCell ref="D198:D199"/>
    <mergeCell ref="C192:C193"/>
    <mergeCell ref="A181:K181"/>
    <mergeCell ref="B182:B183"/>
    <mergeCell ref="A180:K180"/>
    <mergeCell ref="H139:H140"/>
    <mergeCell ref="A163:A173"/>
    <mergeCell ref="A174:A178"/>
    <mergeCell ref="A152:K152"/>
    <mergeCell ref="K154:K155"/>
    <mergeCell ref="A135:A145"/>
    <mergeCell ref="E139:E140"/>
    <mergeCell ref="E154:F154"/>
    <mergeCell ref="G154:I154"/>
    <mergeCell ref="C154:C155"/>
    <mergeCell ref="B146:B150"/>
    <mergeCell ref="C139:C140"/>
    <mergeCell ref="G139:G140"/>
    <mergeCell ref="B139:B140"/>
    <mergeCell ref="D154:D155"/>
    <mergeCell ref="D139:D140"/>
    <mergeCell ref="D135:D136"/>
    <mergeCell ref="A130:K130"/>
    <mergeCell ref="B133:B134"/>
    <mergeCell ref="B117:B119"/>
    <mergeCell ref="B135:B136"/>
    <mergeCell ref="C103:C104"/>
    <mergeCell ref="A132:K132"/>
    <mergeCell ref="B125:B126"/>
    <mergeCell ref="D103:D104"/>
    <mergeCell ref="A114:K114"/>
    <mergeCell ref="K103:K104"/>
    <mergeCell ref="I139:I140"/>
    <mergeCell ref="E133:F133"/>
    <mergeCell ref="E103:F103"/>
    <mergeCell ref="G103:I103"/>
    <mergeCell ref="G133:I133"/>
    <mergeCell ref="G115:I115"/>
    <mergeCell ref="A105:A111"/>
    <mergeCell ref="B137:B138"/>
    <mergeCell ref="C117:C119"/>
    <mergeCell ref="K115:K116"/>
    <mergeCell ref="C115:C116"/>
    <mergeCell ref="D115:D116"/>
    <mergeCell ref="K133:K134"/>
    <mergeCell ref="B105:B109"/>
    <mergeCell ref="H135:H136"/>
    <mergeCell ref="C135:C136"/>
    <mergeCell ref="B218:B219"/>
    <mergeCell ref="E198:F198"/>
    <mergeCell ref="A153:K153"/>
    <mergeCell ref="K212:K213"/>
    <mergeCell ref="G182:I182"/>
    <mergeCell ref="A197:K197"/>
    <mergeCell ref="C166:C167"/>
    <mergeCell ref="B166:B167"/>
    <mergeCell ref="A210:K210"/>
    <mergeCell ref="E182:F182"/>
    <mergeCell ref="A63:A64"/>
    <mergeCell ref="D182:D183"/>
    <mergeCell ref="A131:K131"/>
    <mergeCell ref="A117:A129"/>
    <mergeCell ref="K182:K183"/>
    <mergeCell ref="A101:K101"/>
    <mergeCell ref="A102:K102"/>
    <mergeCell ref="A91:A98"/>
    <mergeCell ref="D133:D134"/>
    <mergeCell ref="E115:F115"/>
    <mergeCell ref="B79:B80"/>
    <mergeCell ref="E55:F55"/>
    <mergeCell ref="G55:I55"/>
    <mergeCell ref="A57:A58"/>
    <mergeCell ref="G79:I79"/>
    <mergeCell ref="C79:C80"/>
    <mergeCell ref="A76:K76"/>
    <mergeCell ref="D79:D80"/>
    <mergeCell ref="B68:B69"/>
    <mergeCell ref="D55:D56"/>
    <mergeCell ref="B36:B39"/>
    <mergeCell ref="C55:C56"/>
    <mergeCell ref="B41:B42"/>
    <mergeCell ref="A52:K52"/>
    <mergeCell ref="B33:B34"/>
    <mergeCell ref="B43:B47"/>
    <mergeCell ref="A35:A47"/>
    <mergeCell ref="A53:K53"/>
    <mergeCell ref="B15:B16"/>
    <mergeCell ref="A22:A34"/>
    <mergeCell ref="B26:B27"/>
    <mergeCell ref="B17:B21"/>
    <mergeCell ref="B28:B32"/>
    <mergeCell ref="B23:B24"/>
    <mergeCell ref="E4:F4"/>
    <mergeCell ref="D4:D5"/>
    <mergeCell ref="K4:K5"/>
    <mergeCell ref="B13:B14"/>
    <mergeCell ref="E79:F79"/>
    <mergeCell ref="A77:K78"/>
    <mergeCell ref="K55:K56"/>
    <mergeCell ref="A75:K75"/>
    <mergeCell ref="K79:K80"/>
    <mergeCell ref="A6:A21"/>
    <mergeCell ref="K89:K90"/>
    <mergeCell ref="D89:D90"/>
    <mergeCell ref="A87:K87"/>
    <mergeCell ref="B8:B12"/>
    <mergeCell ref="A1:K1"/>
    <mergeCell ref="A2:K2"/>
    <mergeCell ref="A3:K3"/>
    <mergeCell ref="B4:B5"/>
    <mergeCell ref="C4:C5"/>
    <mergeCell ref="G4:J4"/>
    <mergeCell ref="B89:B90"/>
    <mergeCell ref="A99:A100"/>
    <mergeCell ref="E89:F89"/>
    <mergeCell ref="B91:B93"/>
    <mergeCell ref="A81:A85"/>
    <mergeCell ref="C89:C90"/>
    <mergeCell ref="A146:A151"/>
    <mergeCell ref="B115:B116"/>
    <mergeCell ref="A225:K225"/>
    <mergeCell ref="F6:F7"/>
    <mergeCell ref="H243:K243"/>
    <mergeCell ref="A88:K88"/>
    <mergeCell ref="C133:C134"/>
    <mergeCell ref="B103:B104"/>
    <mergeCell ref="E212:F212"/>
    <mergeCell ref="G89:I89"/>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73" t="s">
        <v>574</v>
      </c>
      <c r="B1" s="273"/>
      <c r="C1" s="273"/>
      <c r="D1" s="273"/>
      <c r="E1" s="273"/>
      <c r="F1" s="273"/>
      <c r="G1" s="273"/>
      <c r="H1" s="273"/>
      <c r="I1" s="273"/>
      <c r="J1" s="273"/>
      <c r="K1" s="273"/>
    </row>
    <row r="2" spans="1:11" ht="21" customHeight="1">
      <c r="A2" s="273" t="s">
        <v>0</v>
      </c>
      <c r="B2" s="273"/>
      <c r="C2" s="273"/>
      <c r="D2" s="273"/>
      <c r="E2" s="273"/>
      <c r="F2" s="273"/>
      <c r="G2" s="273"/>
      <c r="H2" s="273"/>
      <c r="I2" s="273"/>
      <c r="J2" s="273"/>
      <c r="K2" s="273"/>
    </row>
    <row r="3" spans="1:11" ht="31.5" customHeight="1">
      <c r="A3" s="274" t="s">
        <v>208</v>
      </c>
      <c r="B3" s="275"/>
      <c r="C3" s="275"/>
      <c r="D3" s="275"/>
      <c r="E3" s="275"/>
      <c r="F3" s="275"/>
      <c r="G3" s="275"/>
      <c r="H3" s="275"/>
      <c r="I3" s="275"/>
      <c r="J3" s="275"/>
      <c r="K3" s="275"/>
    </row>
    <row r="4" spans="1:11" s="33" customFormat="1" ht="40.5" customHeight="1">
      <c r="A4" s="47" t="s">
        <v>477</v>
      </c>
      <c r="B4" s="259" t="s">
        <v>479</v>
      </c>
      <c r="C4" s="259" t="s">
        <v>514</v>
      </c>
      <c r="D4" s="259" t="s">
        <v>3</v>
      </c>
      <c r="E4" s="276" t="s">
        <v>528</v>
      </c>
      <c r="F4" s="278"/>
      <c r="G4" s="276" t="s">
        <v>515</v>
      </c>
      <c r="H4" s="277"/>
      <c r="I4" s="277"/>
      <c r="J4" s="278"/>
      <c r="K4" s="259" t="s">
        <v>485</v>
      </c>
    </row>
    <row r="5" spans="1:11" s="33" customFormat="1" ht="36">
      <c r="A5" s="47" t="s">
        <v>478</v>
      </c>
      <c r="B5" s="259"/>
      <c r="C5" s="259"/>
      <c r="D5" s="259"/>
      <c r="E5" s="124" t="s">
        <v>392</v>
      </c>
      <c r="F5" s="124" t="s">
        <v>391</v>
      </c>
      <c r="G5" s="3" t="s">
        <v>516</v>
      </c>
      <c r="H5" s="3" t="s">
        <v>517</v>
      </c>
      <c r="I5" s="3" t="s">
        <v>396</v>
      </c>
      <c r="J5" s="3" t="s">
        <v>391</v>
      </c>
      <c r="K5" s="259"/>
    </row>
    <row r="6" spans="1:11" s="5" customFormat="1" ht="60" customHeight="1">
      <c r="A6" s="281" t="s">
        <v>6</v>
      </c>
      <c r="B6" s="128" t="s">
        <v>7</v>
      </c>
      <c r="C6" s="4" t="s">
        <v>8</v>
      </c>
      <c r="D6" s="4" t="s">
        <v>393</v>
      </c>
      <c r="E6" s="32" t="s">
        <v>492</v>
      </c>
      <c r="F6" s="261" t="s">
        <v>671</v>
      </c>
      <c r="G6" s="32">
        <v>273</v>
      </c>
      <c r="H6" s="32">
        <v>600</v>
      </c>
      <c r="I6" s="138" t="s">
        <v>723</v>
      </c>
      <c r="J6" s="157" t="s">
        <v>790</v>
      </c>
      <c r="K6" s="126" t="s">
        <v>9</v>
      </c>
    </row>
    <row r="7" spans="1:11" s="5" customFormat="1" ht="60">
      <c r="A7" s="282"/>
      <c r="B7" s="128" t="s">
        <v>10</v>
      </c>
      <c r="C7" s="4" t="s">
        <v>11</v>
      </c>
      <c r="D7" s="4" t="s">
        <v>350</v>
      </c>
      <c r="E7" s="134" t="s">
        <v>493</v>
      </c>
      <c r="F7" s="262"/>
      <c r="G7" s="32">
        <v>275</v>
      </c>
      <c r="H7" s="32">
        <v>500</v>
      </c>
      <c r="I7" s="138" t="s">
        <v>724</v>
      </c>
      <c r="J7" s="157" t="s">
        <v>790</v>
      </c>
      <c r="K7" s="126" t="s">
        <v>9</v>
      </c>
    </row>
    <row r="8" spans="1:12" s="33" customFormat="1" ht="83.25" customHeight="1">
      <c r="A8" s="283"/>
      <c r="B8" s="270" t="s">
        <v>13</v>
      </c>
      <c r="C8" s="128" t="s">
        <v>518</v>
      </c>
      <c r="D8" s="128" t="s">
        <v>14</v>
      </c>
      <c r="E8" s="128" t="s">
        <v>397</v>
      </c>
      <c r="F8" s="4" t="s">
        <v>672</v>
      </c>
      <c r="G8" s="32">
        <v>0</v>
      </c>
      <c r="H8" s="32">
        <v>1</v>
      </c>
      <c r="I8" s="66" t="s">
        <v>397</v>
      </c>
      <c r="J8" s="157" t="s">
        <v>791</v>
      </c>
      <c r="K8" s="154" t="s">
        <v>793</v>
      </c>
      <c r="L8" s="33">
        <v>616</v>
      </c>
    </row>
    <row r="9" spans="1:12" s="33" customFormat="1" ht="113.25" customHeight="1">
      <c r="A9" s="283"/>
      <c r="B9" s="271"/>
      <c r="C9" s="4" t="s">
        <v>355</v>
      </c>
      <c r="D9" s="4" t="s">
        <v>351</v>
      </c>
      <c r="E9" s="4" t="s">
        <v>629</v>
      </c>
      <c r="F9" s="4" t="s">
        <v>630</v>
      </c>
      <c r="G9" s="23">
        <v>0</v>
      </c>
      <c r="H9" s="34" t="s">
        <v>727</v>
      </c>
      <c r="I9" s="156" t="s">
        <v>728</v>
      </c>
      <c r="J9" s="157" t="s">
        <v>794</v>
      </c>
      <c r="K9" s="152" t="s">
        <v>795</v>
      </c>
      <c r="L9" s="33">
        <v>1110</v>
      </c>
    </row>
    <row r="10" spans="1:11" s="33" customFormat="1" ht="51" customHeight="1">
      <c r="A10" s="283"/>
      <c r="B10" s="271"/>
      <c r="C10" s="4" t="s">
        <v>642</v>
      </c>
      <c r="D10" s="4" t="s">
        <v>673</v>
      </c>
      <c r="E10" s="4" t="s">
        <v>398</v>
      </c>
      <c r="F10" s="4"/>
      <c r="G10" s="23">
        <v>0</v>
      </c>
      <c r="H10" s="34" t="s">
        <v>448</v>
      </c>
      <c r="I10" s="145">
        <v>1</v>
      </c>
      <c r="J10" s="157" t="s">
        <v>796</v>
      </c>
      <c r="K10" s="152" t="s">
        <v>792</v>
      </c>
    </row>
    <row r="11" spans="1:11" s="33" customFormat="1" ht="90.75" customHeight="1">
      <c r="A11" s="283"/>
      <c r="B11" s="271"/>
      <c r="C11" s="4" t="s">
        <v>674</v>
      </c>
      <c r="D11" s="4" t="s">
        <v>797</v>
      </c>
      <c r="E11" s="4" t="s">
        <v>398</v>
      </c>
      <c r="F11" s="4"/>
      <c r="G11" s="23">
        <v>0</v>
      </c>
      <c r="H11" s="34" t="s">
        <v>448</v>
      </c>
      <c r="I11" s="32">
        <v>0.1</v>
      </c>
      <c r="J11" s="157" t="s">
        <v>798</v>
      </c>
      <c r="K11" s="125" t="s">
        <v>12</v>
      </c>
    </row>
    <row r="12" spans="1:11" s="33" customFormat="1" ht="107.25" customHeight="1">
      <c r="A12" s="283"/>
      <c r="B12" s="272"/>
      <c r="C12" s="35" t="s">
        <v>376</v>
      </c>
      <c r="D12" s="152" t="s">
        <v>799</v>
      </c>
      <c r="E12" s="4" t="s">
        <v>629</v>
      </c>
      <c r="F12" s="4" t="s">
        <v>856</v>
      </c>
      <c r="G12" s="23">
        <v>0</v>
      </c>
      <c r="H12" s="34" t="s">
        <v>640</v>
      </c>
      <c r="I12" s="34" t="s">
        <v>640</v>
      </c>
      <c r="J12" s="157" t="s">
        <v>729</v>
      </c>
      <c r="K12" s="152" t="s">
        <v>792</v>
      </c>
    </row>
    <row r="13" spans="1:11" s="8" customFormat="1" ht="116.25" customHeight="1">
      <c r="A13" s="283"/>
      <c r="B13" s="270" t="s">
        <v>15</v>
      </c>
      <c r="C13" s="128" t="s">
        <v>379</v>
      </c>
      <c r="D13" s="157" t="s">
        <v>803</v>
      </c>
      <c r="E13" s="128">
        <v>2</v>
      </c>
      <c r="F13" s="4" t="s">
        <v>632</v>
      </c>
      <c r="G13" s="36">
        <v>0</v>
      </c>
      <c r="H13" s="37">
        <v>1</v>
      </c>
      <c r="I13" s="146">
        <v>1</v>
      </c>
      <c r="J13" s="157" t="s">
        <v>800</v>
      </c>
      <c r="K13" s="126" t="s">
        <v>17</v>
      </c>
    </row>
    <row r="14" spans="1:11" s="8" customFormat="1" ht="74.25" customHeight="1">
      <c r="A14" s="283"/>
      <c r="B14" s="279"/>
      <c r="C14" s="4" t="s">
        <v>801</v>
      </c>
      <c r="D14" s="4" t="s">
        <v>802</v>
      </c>
      <c r="E14" s="4" t="s">
        <v>398</v>
      </c>
      <c r="F14" s="4"/>
      <c r="G14" s="36">
        <v>0</v>
      </c>
      <c r="H14" s="37">
        <v>4</v>
      </c>
      <c r="I14" s="37" t="s">
        <v>728</v>
      </c>
      <c r="J14" s="4" t="s">
        <v>730</v>
      </c>
      <c r="K14" s="126" t="s">
        <v>17</v>
      </c>
    </row>
    <row r="15" spans="1:11" s="8" customFormat="1" ht="97.5" customHeight="1">
      <c r="A15" s="283"/>
      <c r="B15" s="284" t="s">
        <v>826</v>
      </c>
      <c r="C15" s="128" t="s">
        <v>19</v>
      </c>
      <c r="D15" s="128" t="s">
        <v>85</v>
      </c>
      <c r="E15" s="128" t="s">
        <v>650</v>
      </c>
      <c r="F15" s="4"/>
      <c r="G15" s="36">
        <v>0</v>
      </c>
      <c r="H15" s="38">
        <v>4</v>
      </c>
      <c r="I15" s="37">
        <v>4</v>
      </c>
      <c r="J15" s="4" t="s">
        <v>732</v>
      </c>
      <c r="K15" s="126" t="s">
        <v>21</v>
      </c>
    </row>
    <row r="16" spans="1:11" s="8" customFormat="1" ht="61.5" customHeight="1">
      <c r="A16" s="283"/>
      <c r="B16" s="284"/>
      <c r="C16" s="128" t="s">
        <v>22</v>
      </c>
      <c r="D16" s="157" t="s">
        <v>804</v>
      </c>
      <c r="E16" s="128" t="s">
        <v>650</v>
      </c>
      <c r="F16" s="4"/>
      <c r="G16" s="36">
        <v>0</v>
      </c>
      <c r="H16" s="38">
        <v>4</v>
      </c>
      <c r="I16" s="37">
        <v>4</v>
      </c>
      <c r="J16" s="4" t="s">
        <v>731</v>
      </c>
      <c r="K16" s="126" t="s">
        <v>17</v>
      </c>
    </row>
    <row r="17" spans="1:11" s="8" customFormat="1" ht="52.5" customHeight="1">
      <c r="A17" s="283"/>
      <c r="B17" s="270" t="s">
        <v>352</v>
      </c>
      <c r="C17" s="126" t="s">
        <v>25</v>
      </c>
      <c r="D17" s="157" t="s">
        <v>805</v>
      </c>
      <c r="E17" s="128">
        <v>1</v>
      </c>
      <c r="F17" s="133"/>
      <c r="G17" s="36">
        <v>0</v>
      </c>
      <c r="H17" s="37">
        <v>1</v>
      </c>
      <c r="I17" s="37">
        <v>1</v>
      </c>
      <c r="J17" s="4"/>
      <c r="K17" s="154" t="s">
        <v>813</v>
      </c>
    </row>
    <row r="18" spans="1:11" s="8" customFormat="1" ht="52.5" customHeight="1">
      <c r="A18" s="283"/>
      <c r="B18" s="283"/>
      <c r="C18" s="4" t="s">
        <v>644</v>
      </c>
      <c r="D18" s="4" t="s">
        <v>806</v>
      </c>
      <c r="E18" s="128" t="s">
        <v>658</v>
      </c>
      <c r="F18" s="133"/>
      <c r="G18" s="36">
        <v>0</v>
      </c>
      <c r="H18" s="37">
        <v>40</v>
      </c>
      <c r="I18" s="37" t="s">
        <v>808</v>
      </c>
      <c r="J18" s="4"/>
      <c r="K18" s="154" t="s">
        <v>813</v>
      </c>
    </row>
    <row r="19" spans="1:11" s="8" customFormat="1" ht="90" customHeight="1">
      <c r="A19" s="283"/>
      <c r="B19" s="285"/>
      <c r="C19" s="4" t="s">
        <v>709</v>
      </c>
      <c r="D19" s="4" t="s">
        <v>807</v>
      </c>
      <c r="E19" s="157" t="s">
        <v>809</v>
      </c>
      <c r="F19" s="133"/>
      <c r="G19" s="36">
        <v>0</v>
      </c>
      <c r="H19" s="37">
        <v>160</v>
      </c>
      <c r="I19" s="37" t="s">
        <v>810</v>
      </c>
      <c r="J19" s="4" t="s">
        <v>811</v>
      </c>
      <c r="K19" s="154" t="s">
        <v>813</v>
      </c>
    </row>
    <row r="20" spans="1:11" s="8" customFormat="1" ht="180.75" customHeight="1">
      <c r="A20" s="283"/>
      <c r="B20" s="285"/>
      <c r="C20" s="128" t="s">
        <v>30</v>
      </c>
      <c r="D20" s="157" t="s">
        <v>816</v>
      </c>
      <c r="E20" s="128" t="s">
        <v>634</v>
      </c>
      <c r="F20" s="133"/>
      <c r="G20" s="36">
        <v>0</v>
      </c>
      <c r="H20" s="37">
        <v>50</v>
      </c>
      <c r="I20" s="37" t="s">
        <v>812</v>
      </c>
      <c r="J20" s="153" t="s">
        <v>814</v>
      </c>
      <c r="K20" s="154" t="s">
        <v>813</v>
      </c>
    </row>
    <row r="21" spans="1:11" s="8" customFormat="1" ht="60.75" customHeight="1">
      <c r="A21" s="283"/>
      <c r="B21" s="285"/>
      <c r="C21" s="128" t="s">
        <v>32</v>
      </c>
      <c r="D21" s="157" t="s">
        <v>815</v>
      </c>
      <c r="E21" s="128" t="s">
        <v>635</v>
      </c>
      <c r="F21" s="128"/>
      <c r="G21" s="36">
        <v>4</v>
      </c>
      <c r="H21" s="37">
        <v>48</v>
      </c>
      <c r="I21" s="37" t="s">
        <v>817</v>
      </c>
      <c r="J21" s="141" t="s">
        <v>733</v>
      </c>
      <c r="K21" s="154" t="s">
        <v>813</v>
      </c>
    </row>
    <row r="22" spans="1:11" s="7" customFormat="1" ht="104.25" customHeight="1">
      <c r="A22" s="281" t="s">
        <v>34</v>
      </c>
      <c r="B22" s="128" t="s">
        <v>35</v>
      </c>
      <c r="C22" s="157" t="s">
        <v>818</v>
      </c>
      <c r="D22" s="157" t="s">
        <v>819</v>
      </c>
      <c r="E22" s="32" t="s">
        <v>494</v>
      </c>
      <c r="F22" s="128"/>
      <c r="G22" s="38">
        <v>603</v>
      </c>
      <c r="H22" s="32">
        <v>630</v>
      </c>
      <c r="I22" s="138" t="s">
        <v>725</v>
      </c>
      <c r="J22" s="153" t="s">
        <v>820</v>
      </c>
      <c r="K22" s="126" t="s">
        <v>38</v>
      </c>
    </row>
    <row r="23" spans="1:11" s="8" customFormat="1" ht="72">
      <c r="A23" s="283"/>
      <c r="B23" s="270" t="s">
        <v>39</v>
      </c>
      <c r="C23" s="126" t="s">
        <v>519</v>
      </c>
      <c r="D23" s="126" t="s">
        <v>40</v>
      </c>
      <c r="E23" s="155">
        <v>1</v>
      </c>
      <c r="F23" s="133" t="s">
        <v>568</v>
      </c>
      <c r="G23" s="32">
        <v>0</v>
      </c>
      <c r="H23" s="32">
        <v>1</v>
      </c>
      <c r="I23" s="160">
        <v>1</v>
      </c>
      <c r="J23" s="141" t="s">
        <v>734</v>
      </c>
      <c r="K23" s="126" t="s">
        <v>12</v>
      </c>
    </row>
    <row r="24" spans="1:11" s="8" customFormat="1" ht="52.5" customHeight="1">
      <c r="A24" s="283"/>
      <c r="B24" s="271"/>
      <c r="C24" s="154" t="s">
        <v>676</v>
      </c>
      <c r="D24" s="154" t="s">
        <v>797</v>
      </c>
      <c r="E24" s="4" t="s">
        <v>398</v>
      </c>
      <c r="F24" s="152"/>
      <c r="G24" s="23">
        <v>2</v>
      </c>
      <c r="H24" s="161" t="s">
        <v>646</v>
      </c>
      <c r="I24" s="161" t="s">
        <v>276</v>
      </c>
      <c r="J24" s="154" t="s">
        <v>821</v>
      </c>
      <c r="K24" s="152" t="s">
        <v>12</v>
      </c>
    </row>
    <row r="25" spans="1:11" s="8" customFormat="1" ht="102.75" customHeight="1">
      <c r="A25" s="283"/>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83"/>
      <c r="B26" s="284" t="s">
        <v>825</v>
      </c>
      <c r="C26" s="126" t="s">
        <v>42</v>
      </c>
      <c r="D26" s="126" t="s">
        <v>20</v>
      </c>
      <c r="E26" s="155">
        <v>1</v>
      </c>
      <c r="F26" s="126"/>
      <c r="G26" s="36">
        <v>0</v>
      </c>
      <c r="H26" s="38">
        <v>1</v>
      </c>
      <c r="I26" s="160">
        <v>1</v>
      </c>
      <c r="J26" s="141" t="s">
        <v>735</v>
      </c>
      <c r="K26" s="126" t="s">
        <v>27</v>
      </c>
    </row>
    <row r="27" spans="1:11" s="8" customFormat="1" ht="60">
      <c r="A27" s="283"/>
      <c r="B27" s="284"/>
      <c r="C27" s="126" t="s">
        <v>43</v>
      </c>
      <c r="D27" s="126" t="s">
        <v>651</v>
      </c>
      <c r="E27" s="155">
        <v>5</v>
      </c>
      <c r="F27" s="126"/>
      <c r="G27" s="36">
        <v>0</v>
      </c>
      <c r="H27" s="38">
        <v>5</v>
      </c>
      <c r="I27" s="160">
        <v>1</v>
      </c>
      <c r="J27" s="141" t="s">
        <v>738</v>
      </c>
      <c r="K27" s="126" t="s">
        <v>17</v>
      </c>
    </row>
    <row r="28" spans="1:11" s="8" customFormat="1" ht="72" customHeight="1">
      <c r="A28" s="283"/>
      <c r="B28" s="286" t="s">
        <v>352</v>
      </c>
      <c r="C28" s="125" t="s">
        <v>25</v>
      </c>
      <c r="D28" s="126" t="s">
        <v>26</v>
      </c>
      <c r="E28" s="155">
        <v>1</v>
      </c>
      <c r="F28" s="126"/>
      <c r="G28" s="36">
        <v>0</v>
      </c>
      <c r="H28" s="38">
        <v>1</v>
      </c>
      <c r="I28" s="160">
        <v>1</v>
      </c>
      <c r="J28" s="141" t="s">
        <v>739</v>
      </c>
      <c r="K28" s="126" t="s">
        <v>17</v>
      </c>
    </row>
    <row r="29" spans="1:11" s="8" customFormat="1" ht="120">
      <c r="A29" s="283"/>
      <c r="B29" s="287"/>
      <c r="C29" s="4" t="s">
        <v>709</v>
      </c>
      <c r="D29" s="4" t="s">
        <v>678</v>
      </c>
      <c r="E29" s="155">
        <v>120</v>
      </c>
      <c r="F29" s="126" t="s">
        <v>710</v>
      </c>
      <c r="G29" s="36">
        <v>0</v>
      </c>
      <c r="H29" s="38">
        <v>200</v>
      </c>
      <c r="I29" s="160" t="s">
        <v>828</v>
      </c>
      <c r="J29" s="141" t="s">
        <v>740</v>
      </c>
      <c r="K29" s="126" t="s">
        <v>27</v>
      </c>
    </row>
    <row r="30" spans="1:11" s="8" customFormat="1" ht="36">
      <c r="A30" s="283"/>
      <c r="B30" s="287"/>
      <c r="C30" s="4" t="s">
        <v>644</v>
      </c>
      <c r="D30" s="4" t="s">
        <v>647</v>
      </c>
      <c r="E30" s="155">
        <v>45</v>
      </c>
      <c r="F30" s="126"/>
      <c r="G30" s="36">
        <v>0</v>
      </c>
      <c r="H30" s="38">
        <v>45</v>
      </c>
      <c r="I30" s="160" t="s">
        <v>829</v>
      </c>
      <c r="J30" s="141" t="s">
        <v>736</v>
      </c>
      <c r="K30" s="126" t="s">
        <v>17</v>
      </c>
    </row>
    <row r="31" spans="1:11" s="8" customFormat="1" ht="24">
      <c r="A31" s="283"/>
      <c r="B31" s="287"/>
      <c r="C31" s="126" t="s">
        <v>30</v>
      </c>
      <c r="D31" s="126" t="s">
        <v>44</v>
      </c>
      <c r="E31" s="155">
        <v>50</v>
      </c>
      <c r="F31" s="133"/>
      <c r="G31" s="36">
        <v>0</v>
      </c>
      <c r="H31" s="38">
        <v>50</v>
      </c>
      <c r="I31" s="160" t="s">
        <v>830</v>
      </c>
      <c r="J31" s="141"/>
      <c r="K31" s="126" t="s">
        <v>17</v>
      </c>
    </row>
    <row r="32" spans="1:11" s="8" customFormat="1" ht="36">
      <c r="A32" s="283"/>
      <c r="B32" s="288"/>
      <c r="C32" s="126" t="s">
        <v>32</v>
      </c>
      <c r="D32" s="126" t="s">
        <v>33</v>
      </c>
      <c r="E32" s="155">
        <v>60</v>
      </c>
      <c r="F32" s="133"/>
      <c r="G32" s="36">
        <v>0</v>
      </c>
      <c r="H32" s="38">
        <v>60</v>
      </c>
      <c r="I32" s="160" t="s">
        <v>831</v>
      </c>
      <c r="J32" s="141" t="s">
        <v>737</v>
      </c>
      <c r="K32" s="126" t="s">
        <v>17</v>
      </c>
    </row>
    <row r="33" spans="1:11" s="176" customFormat="1" ht="132">
      <c r="A33" s="283"/>
      <c r="B33" s="270" t="s">
        <v>45</v>
      </c>
      <c r="C33" s="171" t="s">
        <v>832</v>
      </c>
      <c r="D33" s="171" t="s">
        <v>833</v>
      </c>
      <c r="E33" s="172" t="s">
        <v>421</v>
      </c>
      <c r="F33" s="173" t="s">
        <v>536</v>
      </c>
      <c r="G33" s="174">
        <v>0</v>
      </c>
      <c r="H33" s="171" t="s">
        <v>570</v>
      </c>
      <c r="I33" s="175"/>
      <c r="J33" s="175"/>
      <c r="K33" s="173" t="s">
        <v>835</v>
      </c>
    </row>
    <row r="34" spans="1:11" s="8" customFormat="1" ht="48">
      <c r="A34" s="283"/>
      <c r="B34" s="289"/>
      <c r="C34" s="126" t="s">
        <v>402</v>
      </c>
      <c r="D34" s="154" t="s">
        <v>834</v>
      </c>
      <c r="E34" s="155">
        <v>1782</v>
      </c>
      <c r="F34" s="126"/>
      <c r="G34" s="36">
        <v>0</v>
      </c>
      <c r="H34" s="140" t="s">
        <v>570</v>
      </c>
      <c r="I34" s="38"/>
      <c r="J34" s="38"/>
      <c r="K34" s="126" t="s">
        <v>46</v>
      </c>
    </row>
    <row r="35" spans="1:11" s="8" customFormat="1" ht="72" customHeight="1">
      <c r="A35" s="281" t="s">
        <v>47</v>
      </c>
      <c r="B35" s="128" t="s">
        <v>48</v>
      </c>
      <c r="C35" s="128" t="s">
        <v>49</v>
      </c>
      <c r="D35" s="154" t="s">
        <v>836</v>
      </c>
      <c r="E35" s="128" t="s">
        <v>495</v>
      </c>
      <c r="F35" s="126"/>
      <c r="G35" s="38">
        <v>1090</v>
      </c>
      <c r="H35" s="38">
        <v>1200</v>
      </c>
      <c r="I35" s="32" t="s">
        <v>726</v>
      </c>
      <c r="J35" s="154" t="s">
        <v>790</v>
      </c>
      <c r="K35" s="126" t="s">
        <v>38</v>
      </c>
    </row>
    <row r="36" spans="1:11" s="8" customFormat="1" ht="84">
      <c r="A36" s="282"/>
      <c r="B36" s="270" t="s">
        <v>50</v>
      </c>
      <c r="C36" s="126" t="s">
        <v>519</v>
      </c>
      <c r="D36" s="126" t="s">
        <v>328</v>
      </c>
      <c r="E36" s="155">
        <v>1</v>
      </c>
      <c r="F36" s="133" t="s">
        <v>529</v>
      </c>
      <c r="G36" s="32">
        <v>0</v>
      </c>
      <c r="H36" s="147">
        <v>2</v>
      </c>
      <c r="I36" s="147">
        <v>2</v>
      </c>
      <c r="J36" s="153" t="s">
        <v>837</v>
      </c>
      <c r="K36" s="154" t="s">
        <v>792</v>
      </c>
    </row>
    <row r="37" spans="1:11" s="8" customFormat="1" ht="156">
      <c r="A37" s="282"/>
      <c r="B37" s="283"/>
      <c r="C37" s="4" t="s">
        <v>354</v>
      </c>
      <c r="D37" s="4" t="s">
        <v>351</v>
      </c>
      <c r="E37" s="156" t="s">
        <v>631</v>
      </c>
      <c r="F37" s="133" t="s">
        <v>636</v>
      </c>
      <c r="G37" s="23">
        <v>0</v>
      </c>
      <c r="H37" s="148" t="s">
        <v>640</v>
      </c>
      <c r="I37" s="148" t="s">
        <v>741</v>
      </c>
      <c r="J37" s="153" t="s">
        <v>838</v>
      </c>
      <c r="K37" s="125" t="s">
        <v>12</v>
      </c>
    </row>
    <row r="38" spans="1:11" s="8" customFormat="1" ht="132">
      <c r="A38" s="282"/>
      <c r="B38" s="283"/>
      <c r="C38" s="4" t="s">
        <v>372</v>
      </c>
      <c r="D38" s="4" t="s">
        <v>362</v>
      </c>
      <c r="E38" s="156" t="s">
        <v>637</v>
      </c>
      <c r="F38" s="56" t="s">
        <v>743</v>
      </c>
      <c r="G38" s="34" t="s">
        <v>375</v>
      </c>
      <c r="H38" s="148" t="s">
        <v>276</v>
      </c>
      <c r="I38" s="148" t="s">
        <v>742</v>
      </c>
      <c r="J38" s="153" t="s">
        <v>839</v>
      </c>
      <c r="K38" s="125" t="s">
        <v>708</v>
      </c>
    </row>
    <row r="39" spans="1:11" s="8" customFormat="1" ht="60">
      <c r="A39" s="282"/>
      <c r="B39" s="279"/>
      <c r="C39" s="35" t="s">
        <v>384</v>
      </c>
      <c r="D39" s="125" t="s">
        <v>377</v>
      </c>
      <c r="E39" s="165" t="s">
        <v>631</v>
      </c>
      <c r="F39" s="133" t="s">
        <v>529</v>
      </c>
      <c r="G39" s="23">
        <v>0</v>
      </c>
      <c r="H39" s="148" t="s">
        <v>640</v>
      </c>
      <c r="I39" s="148" t="s">
        <v>640</v>
      </c>
      <c r="J39" s="141" t="s">
        <v>744</v>
      </c>
      <c r="K39" s="125"/>
    </row>
    <row r="40" spans="1:11" s="8" customFormat="1" ht="108">
      <c r="A40" s="282"/>
      <c r="B40" s="128" t="s">
        <v>15</v>
      </c>
      <c r="C40" s="126" t="s">
        <v>51</v>
      </c>
      <c r="D40" s="128" t="s">
        <v>16</v>
      </c>
      <c r="E40" s="66" t="s">
        <v>631</v>
      </c>
      <c r="F40" s="125" t="s">
        <v>638</v>
      </c>
      <c r="G40" s="36">
        <v>0</v>
      </c>
      <c r="H40" s="38">
        <v>2</v>
      </c>
      <c r="I40" s="38">
        <v>2</v>
      </c>
      <c r="J40" s="139" t="s">
        <v>638</v>
      </c>
      <c r="K40" s="126" t="s">
        <v>52</v>
      </c>
    </row>
    <row r="41" spans="1:11" s="8" customFormat="1" ht="36">
      <c r="A41" s="282"/>
      <c r="B41" s="266" t="s">
        <v>18</v>
      </c>
      <c r="C41" s="125" t="s">
        <v>42</v>
      </c>
      <c r="D41" s="125" t="s">
        <v>20</v>
      </c>
      <c r="E41" s="66" t="s">
        <v>652</v>
      </c>
      <c r="F41" s="125"/>
      <c r="G41" s="36"/>
      <c r="H41" s="38">
        <v>1</v>
      </c>
      <c r="I41" s="38">
        <v>1</v>
      </c>
      <c r="J41" s="139"/>
      <c r="K41" s="154" t="s">
        <v>52</v>
      </c>
    </row>
    <row r="42" spans="1:11" s="8" customFormat="1" ht="48">
      <c r="A42" s="282"/>
      <c r="B42" s="266"/>
      <c r="C42" s="4" t="s">
        <v>679</v>
      </c>
      <c r="D42" s="4" t="s">
        <v>840</v>
      </c>
      <c r="E42" s="66">
        <v>2</v>
      </c>
      <c r="F42" s="157" t="s">
        <v>841</v>
      </c>
      <c r="G42" s="36">
        <v>0</v>
      </c>
      <c r="H42" s="38">
        <v>2</v>
      </c>
      <c r="I42" s="38">
        <v>2</v>
      </c>
      <c r="J42" s="139" t="s">
        <v>747</v>
      </c>
      <c r="K42" s="126" t="s">
        <v>52</v>
      </c>
    </row>
    <row r="43" spans="1:11" s="8" customFormat="1" ht="36" customHeight="1">
      <c r="A43" s="282"/>
      <c r="B43" s="270" t="s">
        <v>24</v>
      </c>
      <c r="C43" s="162" t="s">
        <v>25</v>
      </c>
      <c r="D43" s="166" t="s">
        <v>26</v>
      </c>
      <c r="E43" s="167" t="s">
        <v>397</v>
      </c>
      <c r="F43" s="166" t="s">
        <v>656</v>
      </c>
      <c r="G43" s="168">
        <v>0</v>
      </c>
      <c r="H43" s="169">
        <v>1</v>
      </c>
      <c r="I43" s="169">
        <v>2</v>
      </c>
      <c r="J43" s="164" t="s">
        <v>656</v>
      </c>
      <c r="K43" s="162" t="s">
        <v>27</v>
      </c>
    </row>
    <row r="44" spans="1:11" s="8" customFormat="1" ht="144">
      <c r="A44" s="282"/>
      <c r="B44" s="283"/>
      <c r="C44" s="126" t="s">
        <v>28</v>
      </c>
      <c r="D44" s="128" t="s">
        <v>29</v>
      </c>
      <c r="E44" s="66">
        <v>53</v>
      </c>
      <c r="F44" s="133" t="s">
        <v>530</v>
      </c>
      <c r="G44" s="36">
        <v>0</v>
      </c>
      <c r="H44" s="38">
        <v>40</v>
      </c>
      <c r="I44" s="155" t="s">
        <v>748</v>
      </c>
      <c r="J44" s="139"/>
      <c r="K44" s="126" t="s">
        <v>27</v>
      </c>
    </row>
    <row r="45" spans="1:11" s="8" customFormat="1" ht="60">
      <c r="A45" s="282"/>
      <c r="B45" s="283"/>
      <c r="C45" s="4" t="s">
        <v>709</v>
      </c>
      <c r="D45" s="4" t="s">
        <v>680</v>
      </c>
      <c r="E45" s="128" t="s">
        <v>398</v>
      </c>
      <c r="F45" s="133"/>
      <c r="G45" s="36">
        <v>0</v>
      </c>
      <c r="H45" s="38">
        <v>80</v>
      </c>
      <c r="I45" s="155">
        <f>(6+13+39+18+2)</f>
        <v>78</v>
      </c>
      <c r="J45" s="152" t="s">
        <v>842</v>
      </c>
      <c r="K45" s="126" t="s">
        <v>27</v>
      </c>
    </row>
    <row r="46" spans="1:11" s="8" customFormat="1" ht="60">
      <c r="A46" s="282"/>
      <c r="B46" s="283"/>
      <c r="C46" s="126" t="s">
        <v>30</v>
      </c>
      <c r="D46" s="128" t="s">
        <v>31</v>
      </c>
      <c r="E46" s="128" t="s">
        <v>639</v>
      </c>
      <c r="F46" s="133" t="s">
        <v>399</v>
      </c>
      <c r="G46" s="36">
        <v>0</v>
      </c>
      <c r="H46" s="38">
        <v>40</v>
      </c>
      <c r="I46" s="154" t="s">
        <v>748</v>
      </c>
      <c r="J46" s="139"/>
      <c r="K46" s="126" t="s">
        <v>27</v>
      </c>
    </row>
    <row r="47" spans="1:11" s="8" customFormat="1" ht="49.5" customHeight="1">
      <c r="A47" s="282"/>
      <c r="B47" s="283"/>
      <c r="C47" s="126" t="s">
        <v>32</v>
      </c>
      <c r="D47" s="128" t="s">
        <v>33</v>
      </c>
      <c r="E47" s="66">
        <v>24</v>
      </c>
      <c r="F47" s="133" t="s">
        <v>403</v>
      </c>
      <c r="G47" s="36">
        <v>0</v>
      </c>
      <c r="H47" s="38">
        <v>24</v>
      </c>
      <c r="I47" s="154" t="s">
        <v>749</v>
      </c>
      <c r="J47" s="139"/>
      <c r="K47" s="126" t="s">
        <v>27</v>
      </c>
    </row>
    <row r="48" spans="1:11" s="8" customFormat="1" ht="63" customHeight="1">
      <c r="A48" s="324" t="s">
        <v>53</v>
      </c>
      <c r="B48" s="126" t="s">
        <v>54</v>
      </c>
      <c r="C48" s="126" t="s">
        <v>55</v>
      </c>
      <c r="D48" s="126" t="s">
        <v>56</v>
      </c>
      <c r="E48" s="155">
        <v>12</v>
      </c>
      <c r="F48" s="127"/>
      <c r="G48" s="38">
        <v>0</v>
      </c>
      <c r="H48" s="38">
        <v>11</v>
      </c>
      <c r="I48" s="38">
        <v>11</v>
      </c>
      <c r="J48" s="139"/>
      <c r="K48" s="153" t="s">
        <v>57</v>
      </c>
    </row>
    <row r="49" spans="1:11" s="8" customFormat="1" ht="75.75" customHeight="1">
      <c r="A49" s="325"/>
      <c r="B49" s="126" t="s">
        <v>58</v>
      </c>
      <c r="C49" s="126" t="s">
        <v>59</v>
      </c>
      <c r="D49" s="126" t="s">
        <v>60</v>
      </c>
      <c r="E49" s="82">
        <v>1</v>
      </c>
      <c r="F49" s="133" t="s">
        <v>654</v>
      </c>
      <c r="G49" s="38">
        <v>0</v>
      </c>
      <c r="H49" s="27">
        <v>1</v>
      </c>
      <c r="I49" s="27">
        <v>0.5</v>
      </c>
      <c r="J49" s="139"/>
      <c r="K49" s="153" t="s">
        <v>57</v>
      </c>
    </row>
    <row r="50" spans="1:11" s="8" customFormat="1" ht="83.25" customHeight="1">
      <c r="A50" s="271"/>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71"/>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66" t="s">
        <v>843</v>
      </c>
      <c r="B52" s="266"/>
      <c r="C52" s="266"/>
      <c r="D52" s="266"/>
      <c r="E52" s="266"/>
      <c r="F52" s="266"/>
      <c r="G52" s="266"/>
      <c r="H52" s="266"/>
      <c r="I52" s="266"/>
      <c r="J52" s="266"/>
      <c r="K52" s="266"/>
    </row>
    <row r="53" spans="1:11" s="24" customFormat="1" ht="23.25" customHeight="1">
      <c r="A53" s="342" t="s">
        <v>210</v>
      </c>
      <c r="B53" s="343"/>
      <c r="C53" s="343"/>
      <c r="D53" s="343"/>
      <c r="E53" s="343"/>
      <c r="F53" s="343"/>
      <c r="G53" s="343"/>
      <c r="H53" s="343"/>
      <c r="I53" s="343"/>
      <c r="J53" s="343"/>
      <c r="K53" s="344"/>
    </row>
    <row r="54" spans="1:11" s="17" customFormat="1" ht="30.75" customHeight="1">
      <c r="A54" s="311" t="s">
        <v>235</v>
      </c>
      <c r="B54" s="311"/>
      <c r="C54" s="311"/>
      <c r="D54" s="311"/>
      <c r="E54" s="311"/>
      <c r="F54" s="311"/>
      <c r="G54" s="311"/>
      <c r="H54" s="311"/>
      <c r="I54" s="311"/>
      <c r="J54" s="311"/>
      <c r="K54" s="311"/>
    </row>
    <row r="55" spans="1:11" s="33" customFormat="1" ht="35.25" customHeight="1">
      <c r="A55" s="46" t="s">
        <v>477</v>
      </c>
      <c r="B55" s="259" t="s">
        <v>479</v>
      </c>
      <c r="C55" s="259" t="s">
        <v>514</v>
      </c>
      <c r="D55" s="259" t="s">
        <v>3</v>
      </c>
      <c r="E55" s="259" t="s">
        <v>528</v>
      </c>
      <c r="F55" s="259"/>
      <c r="G55" s="276" t="s">
        <v>515</v>
      </c>
      <c r="H55" s="277"/>
      <c r="I55" s="277"/>
      <c r="J55" s="278"/>
      <c r="K55" s="259" t="s">
        <v>485</v>
      </c>
    </row>
    <row r="56" spans="1:11" s="33" customFormat="1" ht="36">
      <c r="A56" s="75" t="s">
        <v>478</v>
      </c>
      <c r="B56" s="259"/>
      <c r="C56" s="259"/>
      <c r="D56" s="259"/>
      <c r="E56" s="124" t="s">
        <v>392</v>
      </c>
      <c r="F56" s="124" t="s">
        <v>391</v>
      </c>
      <c r="G56" s="3" t="s">
        <v>516</v>
      </c>
      <c r="H56" s="3" t="s">
        <v>517</v>
      </c>
      <c r="I56" s="3" t="s">
        <v>396</v>
      </c>
      <c r="J56" s="3" t="s">
        <v>391</v>
      </c>
      <c r="K56" s="259"/>
    </row>
    <row r="57" spans="1:13" s="25" customFormat="1" ht="152.25" customHeight="1">
      <c r="A57" s="266" t="s">
        <v>480</v>
      </c>
      <c r="B57" s="266"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66"/>
      <c r="B58" s="266"/>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66"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66"/>
      <c r="B62" s="4" t="s">
        <v>239</v>
      </c>
      <c r="C62" s="4" t="s">
        <v>217</v>
      </c>
      <c r="D62" s="128" t="s">
        <v>212</v>
      </c>
      <c r="E62" s="125" t="s">
        <v>500</v>
      </c>
      <c r="F62" s="125"/>
      <c r="G62" s="19">
        <v>0</v>
      </c>
      <c r="H62" s="27">
        <v>1</v>
      </c>
      <c r="I62" s="139" t="s">
        <v>750</v>
      </c>
      <c r="J62" s="139" t="s">
        <v>751</v>
      </c>
      <c r="K62" s="126" t="s">
        <v>213</v>
      </c>
    </row>
    <row r="63" spans="1:11" s="25" customFormat="1" ht="96.75" customHeight="1">
      <c r="A63" s="266"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66"/>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66"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66"/>
      <c r="B67" s="125" t="s">
        <v>346</v>
      </c>
      <c r="C67" s="125" t="s">
        <v>347</v>
      </c>
      <c r="D67" s="4" t="s">
        <v>348</v>
      </c>
      <c r="E67" s="92"/>
      <c r="F67" s="19" t="s">
        <v>410</v>
      </c>
      <c r="G67" s="19">
        <v>0</v>
      </c>
      <c r="H67" s="19">
        <v>0.5</v>
      </c>
      <c r="I67" s="16">
        <v>0.1</v>
      </c>
      <c r="J67" s="149" t="s">
        <v>753</v>
      </c>
      <c r="K67" s="125" t="s">
        <v>223</v>
      </c>
    </row>
    <row r="68" spans="1:11" s="25" customFormat="1" ht="60">
      <c r="A68" s="268"/>
      <c r="B68" s="266" t="s">
        <v>531</v>
      </c>
      <c r="C68" s="4" t="s">
        <v>532</v>
      </c>
      <c r="D68" s="125" t="s">
        <v>412</v>
      </c>
      <c r="E68" s="23">
        <v>1</v>
      </c>
      <c r="F68" s="23"/>
      <c r="G68" s="19">
        <v>0</v>
      </c>
      <c r="H68" s="23">
        <v>1</v>
      </c>
      <c r="I68" s="23"/>
      <c r="J68" s="149" t="s">
        <v>754</v>
      </c>
      <c r="K68" s="126" t="s">
        <v>411</v>
      </c>
    </row>
    <row r="69" spans="1:11" s="30" customFormat="1" ht="72" customHeight="1">
      <c r="A69" s="268"/>
      <c r="B69" s="294"/>
      <c r="C69" s="4" t="s">
        <v>356</v>
      </c>
      <c r="D69" s="125" t="s">
        <v>345</v>
      </c>
      <c r="E69" s="19">
        <v>1</v>
      </c>
      <c r="F69" s="19"/>
      <c r="G69" s="19">
        <v>0</v>
      </c>
      <c r="H69" s="19">
        <v>1</v>
      </c>
      <c r="I69" s="19">
        <v>1</v>
      </c>
      <c r="J69" s="149" t="s">
        <v>755</v>
      </c>
      <c r="K69" s="125" t="s">
        <v>349</v>
      </c>
    </row>
    <row r="70" spans="1:11" s="25" customFormat="1" ht="72">
      <c r="A70" s="268"/>
      <c r="B70" s="4" t="s">
        <v>224</v>
      </c>
      <c r="C70" s="125" t="s">
        <v>225</v>
      </c>
      <c r="D70" s="125" t="s">
        <v>226</v>
      </c>
      <c r="E70" s="19" t="s">
        <v>407</v>
      </c>
      <c r="F70" s="19"/>
      <c r="G70" s="19">
        <v>0</v>
      </c>
      <c r="H70" s="19">
        <f>9/9</f>
        <v>1</v>
      </c>
      <c r="I70" s="19">
        <v>0.6</v>
      </c>
      <c r="J70" s="149" t="s">
        <v>756</v>
      </c>
      <c r="K70" s="126" t="s">
        <v>227</v>
      </c>
    </row>
    <row r="71" spans="1:11" s="25" customFormat="1" ht="60">
      <c r="A71" s="268"/>
      <c r="B71" s="4" t="s">
        <v>228</v>
      </c>
      <c r="C71" s="125" t="s">
        <v>229</v>
      </c>
      <c r="D71" s="125" t="s">
        <v>395</v>
      </c>
      <c r="E71" s="19" t="s">
        <v>408</v>
      </c>
      <c r="F71" s="19"/>
      <c r="G71" s="19">
        <v>0</v>
      </c>
      <c r="H71" s="19">
        <f>21/21</f>
        <v>1</v>
      </c>
      <c r="I71" s="19">
        <v>0.5</v>
      </c>
      <c r="J71" s="149" t="s">
        <v>757</v>
      </c>
      <c r="K71" s="126" t="s">
        <v>230</v>
      </c>
    </row>
    <row r="72" spans="1:11" s="25" customFormat="1" ht="72">
      <c r="A72" s="268"/>
      <c r="B72" s="4" t="s">
        <v>231</v>
      </c>
      <c r="C72" s="125" t="s">
        <v>232</v>
      </c>
      <c r="D72" s="125" t="s">
        <v>233</v>
      </c>
      <c r="E72" s="19" t="s">
        <v>504</v>
      </c>
      <c r="F72" s="19"/>
      <c r="G72" s="19">
        <v>0</v>
      </c>
      <c r="H72" s="19">
        <f>5/5</f>
        <v>1</v>
      </c>
      <c r="I72" s="19">
        <v>0.3</v>
      </c>
      <c r="J72" s="149" t="s">
        <v>762</v>
      </c>
      <c r="K72" s="126" t="s">
        <v>234</v>
      </c>
    </row>
    <row r="73" spans="1:11" ht="72.75" customHeight="1">
      <c r="A73" s="268"/>
      <c r="B73" s="126" t="s">
        <v>66</v>
      </c>
      <c r="C73" s="128" t="s">
        <v>67</v>
      </c>
      <c r="D73" s="128" t="s">
        <v>68</v>
      </c>
      <c r="E73" s="27">
        <v>0.4</v>
      </c>
      <c r="F73" s="27"/>
      <c r="G73" s="66">
        <v>0</v>
      </c>
      <c r="H73" s="27">
        <v>1</v>
      </c>
      <c r="I73" s="19" t="s">
        <v>763</v>
      </c>
      <c r="J73" s="149" t="s">
        <v>758</v>
      </c>
      <c r="K73" s="126" t="s">
        <v>69</v>
      </c>
    </row>
    <row r="74" spans="1:11" ht="87.75" customHeight="1">
      <c r="A74" s="268"/>
      <c r="B74" s="126" t="s">
        <v>70</v>
      </c>
      <c r="C74" s="128" t="s">
        <v>71</v>
      </c>
      <c r="D74" s="128" t="s">
        <v>72</v>
      </c>
      <c r="E74" s="27">
        <v>1</v>
      </c>
      <c r="F74" s="27"/>
      <c r="G74" s="66">
        <v>0</v>
      </c>
      <c r="H74" s="27">
        <v>1</v>
      </c>
      <c r="I74" s="19" t="s">
        <v>759</v>
      </c>
      <c r="J74" s="149" t="s">
        <v>760</v>
      </c>
      <c r="K74" s="126" t="s">
        <v>69</v>
      </c>
    </row>
    <row r="75" spans="1:11" s="8" customFormat="1" ht="30.75" customHeight="1">
      <c r="A75" s="268" t="s">
        <v>475</v>
      </c>
      <c r="B75" s="280"/>
      <c r="C75" s="280"/>
      <c r="D75" s="280"/>
      <c r="E75" s="280"/>
      <c r="F75" s="280"/>
      <c r="G75" s="280"/>
      <c r="H75" s="280"/>
      <c r="I75" s="280"/>
      <c r="J75" s="280"/>
      <c r="K75" s="280"/>
    </row>
    <row r="76" spans="1:11" ht="23.25" customHeight="1">
      <c r="A76" s="293" t="s">
        <v>73</v>
      </c>
      <c r="B76" s="293"/>
      <c r="C76" s="293"/>
      <c r="D76" s="293"/>
      <c r="E76" s="293"/>
      <c r="F76" s="293"/>
      <c r="G76" s="293"/>
      <c r="H76" s="293"/>
      <c r="I76" s="293"/>
      <c r="J76" s="293"/>
      <c r="K76" s="293"/>
    </row>
    <row r="77" spans="1:212" ht="18.75" customHeight="1">
      <c r="A77" s="266" t="s">
        <v>207</v>
      </c>
      <c r="B77" s="266"/>
      <c r="C77" s="266"/>
      <c r="D77" s="266"/>
      <c r="E77" s="266"/>
      <c r="F77" s="266"/>
      <c r="G77" s="266"/>
      <c r="H77" s="266"/>
      <c r="I77" s="266"/>
      <c r="J77" s="266"/>
      <c r="K77" s="266"/>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66"/>
      <c r="B78" s="266"/>
      <c r="C78" s="266"/>
      <c r="D78" s="266"/>
      <c r="E78" s="266"/>
      <c r="F78" s="266"/>
      <c r="G78" s="266"/>
      <c r="H78" s="266"/>
      <c r="I78" s="266"/>
      <c r="J78" s="266"/>
      <c r="K78" s="266"/>
    </row>
    <row r="79" spans="1:11" s="33" customFormat="1" ht="35.25" customHeight="1">
      <c r="A79" s="46" t="s">
        <v>477</v>
      </c>
      <c r="B79" s="259" t="s">
        <v>479</v>
      </c>
      <c r="C79" s="259" t="s">
        <v>514</v>
      </c>
      <c r="D79" s="259" t="s">
        <v>3</v>
      </c>
      <c r="E79" s="259" t="s">
        <v>528</v>
      </c>
      <c r="F79" s="259"/>
      <c r="G79" s="276" t="s">
        <v>515</v>
      </c>
      <c r="H79" s="277"/>
      <c r="I79" s="277"/>
      <c r="J79" s="278"/>
      <c r="K79" s="259" t="s">
        <v>485</v>
      </c>
    </row>
    <row r="80" spans="1:11" s="33" customFormat="1" ht="36">
      <c r="A80" s="46" t="s">
        <v>478</v>
      </c>
      <c r="B80" s="259"/>
      <c r="C80" s="259"/>
      <c r="D80" s="259"/>
      <c r="E80" s="124" t="s">
        <v>392</v>
      </c>
      <c r="F80" s="124" t="s">
        <v>391</v>
      </c>
      <c r="G80" s="3" t="s">
        <v>516</v>
      </c>
      <c r="H80" s="3" t="s">
        <v>517</v>
      </c>
      <c r="I80" s="3" t="s">
        <v>396</v>
      </c>
      <c r="J80" s="3" t="s">
        <v>391</v>
      </c>
      <c r="K80" s="259"/>
    </row>
    <row r="81" spans="1:212" s="8" customFormat="1" ht="157.5" customHeight="1">
      <c r="A81" s="268"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68"/>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68"/>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68"/>
      <c r="B84" s="64" t="s">
        <v>558</v>
      </c>
      <c r="C84" s="64" t="s">
        <v>559</v>
      </c>
      <c r="D84" s="56" t="s">
        <v>560</v>
      </c>
      <c r="E84" s="56" t="s">
        <v>561</v>
      </c>
      <c r="F84" s="4" t="s">
        <v>562</v>
      </c>
      <c r="G84" s="62">
        <v>0</v>
      </c>
      <c r="H84" s="63">
        <v>1</v>
      </c>
      <c r="I84" s="4"/>
      <c r="J84" s="4"/>
      <c r="K84" s="133" t="s">
        <v>563</v>
      </c>
    </row>
    <row r="85" spans="1:11" s="8" customFormat="1" ht="86.25" customHeight="1">
      <c r="A85" s="268"/>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69" t="s">
        <v>130</v>
      </c>
      <c r="B87" s="269"/>
      <c r="C87" s="269"/>
      <c r="D87" s="269"/>
      <c r="E87" s="269"/>
      <c r="F87" s="269"/>
      <c r="G87" s="269"/>
      <c r="H87" s="269"/>
      <c r="I87" s="269"/>
      <c r="J87" s="269"/>
      <c r="K87" s="269"/>
    </row>
    <row r="88" spans="1:11" ht="46.5" customHeight="1">
      <c r="A88" s="264" t="s">
        <v>520</v>
      </c>
      <c r="B88" s="264"/>
      <c r="C88" s="264"/>
      <c r="D88" s="264"/>
      <c r="E88" s="264"/>
      <c r="F88" s="264"/>
      <c r="G88" s="264"/>
      <c r="H88" s="264"/>
      <c r="I88" s="264"/>
      <c r="J88" s="264"/>
      <c r="K88" s="264"/>
    </row>
    <row r="89" spans="1:11" s="33" customFormat="1" ht="35.25" customHeight="1">
      <c r="A89" s="46" t="s">
        <v>477</v>
      </c>
      <c r="B89" s="259" t="s">
        <v>479</v>
      </c>
      <c r="C89" s="259" t="s">
        <v>514</v>
      </c>
      <c r="D89" s="259" t="s">
        <v>3</v>
      </c>
      <c r="E89" s="259" t="s">
        <v>528</v>
      </c>
      <c r="F89" s="259"/>
      <c r="G89" s="276" t="s">
        <v>515</v>
      </c>
      <c r="H89" s="277"/>
      <c r="I89" s="277"/>
      <c r="J89" s="278"/>
      <c r="K89" s="259" t="s">
        <v>485</v>
      </c>
    </row>
    <row r="90" spans="1:11" s="33" customFormat="1" ht="36">
      <c r="A90" s="75" t="s">
        <v>478</v>
      </c>
      <c r="B90" s="259"/>
      <c r="C90" s="259"/>
      <c r="D90" s="259"/>
      <c r="E90" s="124" t="s">
        <v>392</v>
      </c>
      <c r="F90" s="124" t="s">
        <v>391</v>
      </c>
      <c r="G90" s="3" t="s">
        <v>516</v>
      </c>
      <c r="H90" s="3" t="s">
        <v>517</v>
      </c>
      <c r="I90" s="3" t="s">
        <v>396</v>
      </c>
      <c r="J90" s="3" t="s">
        <v>391</v>
      </c>
      <c r="K90" s="259"/>
    </row>
    <row r="91" spans="1:11" ht="72">
      <c r="A91" s="265" t="s">
        <v>481</v>
      </c>
      <c r="B91" s="267" t="s">
        <v>132</v>
      </c>
      <c r="C91" s="51" t="s">
        <v>133</v>
      </c>
      <c r="D91" s="51" t="s">
        <v>414</v>
      </c>
      <c r="E91" s="16">
        <v>1</v>
      </c>
      <c r="F91" s="51" t="s">
        <v>665</v>
      </c>
      <c r="G91" s="22">
        <v>0</v>
      </c>
      <c r="H91" s="16">
        <v>1</v>
      </c>
      <c r="I91" s="93"/>
      <c r="J91" s="93"/>
      <c r="K91" s="51" t="s">
        <v>131</v>
      </c>
    </row>
    <row r="92" spans="1:11" ht="36">
      <c r="A92" s="265"/>
      <c r="B92" s="267"/>
      <c r="C92" s="51" t="s">
        <v>685</v>
      </c>
      <c r="D92" s="51" t="s">
        <v>664</v>
      </c>
      <c r="E92" s="16" t="s">
        <v>398</v>
      </c>
      <c r="F92" s="51"/>
      <c r="G92" s="22">
        <v>0</v>
      </c>
      <c r="H92" s="16">
        <v>1</v>
      </c>
      <c r="I92" s="93"/>
      <c r="J92" s="93"/>
      <c r="K92" s="51"/>
    </row>
    <row r="93" spans="1:11" ht="60">
      <c r="A93" s="265"/>
      <c r="B93" s="267"/>
      <c r="C93" s="21" t="s">
        <v>134</v>
      </c>
      <c r="D93" s="21" t="s">
        <v>135</v>
      </c>
      <c r="E93" s="131" t="s">
        <v>413</v>
      </c>
      <c r="F93" s="4" t="s">
        <v>533</v>
      </c>
      <c r="G93" s="22">
        <v>0</v>
      </c>
      <c r="H93" s="16">
        <v>1</v>
      </c>
      <c r="I93" s="51"/>
      <c r="J93" s="51"/>
      <c r="K93" s="51" t="s">
        <v>131</v>
      </c>
    </row>
    <row r="94" spans="1:11" ht="79.5" customHeight="1">
      <c r="A94" s="265"/>
      <c r="B94" s="51" t="s">
        <v>136</v>
      </c>
      <c r="C94" s="125" t="s">
        <v>137</v>
      </c>
      <c r="D94" s="125" t="s">
        <v>138</v>
      </c>
      <c r="E94" s="131" t="s">
        <v>417</v>
      </c>
      <c r="F94" s="4" t="s">
        <v>712</v>
      </c>
      <c r="G94" s="23">
        <v>0</v>
      </c>
      <c r="H94" s="19">
        <v>1</v>
      </c>
      <c r="I94" s="51"/>
      <c r="J94" s="51"/>
      <c r="K94" s="51" t="s">
        <v>131</v>
      </c>
    </row>
    <row r="95" spans="1:11" ht="84">
      <c r="A95" s="267"/>
      <c r="B95" s="51" t="s">
        <v>209</v>
      </c>
      <c r="C95" s="125" t="s">
        <v>521</v>
      </c>
      <c r="D95" s="125" t="s">
        <v>139</v>
      </c>
      <c r="E95" s="131" t="s">
        <v>711</v>
      </c>
      <c r="F95" s="4" t="s">
        <v>415</v>
      </c>
      <c r="G95" s="23">
        <v>0</v>
      </c>
      <c r="H95" s="19">
        <v>1</v>
      </c>
      <c r="I95" s="51"/>
      <c r="J95" s="51"/>
      <c r="K95" s="51" t="s">
        <v>131</v>
      </c>
    </row>
    <row r="96" spans="1:11" ht="48">
      <c r="A96" s="267"/>
      <c r="B96" s="51" t="s">
        <v>140</v>
      </c>
      <c r="C96" s="125" t="s">
        <v>141</v>
      </c>
      <c r="D96" s="125" t="s">
        <v>142</v>
      </c>
      <c r="E96" s="131" t="s">
        <v>418</v>
      </c>
      <c r="F96" s="4" t="s">
        <v>416</v>
      </c>
      <c r="G96" s="23">
        <v>0</v>
      </c>
      <c r="H96" s="16">
        <v>1</v>
      </c>
      <c r="I96" s="51"/>
      <c r="J96" s="51"/>
      <c r="K96" s="51" t="s">
        <v>131</v>
      </c>
    </row>
    <row r="97" spans="1:11" ht="78" customHeight="1">
      <c r="A97" s="267"/>
      <c r="B97" s="51" t="s">
        <v>143</v>
      </c>
      <c r="C97" s="125" t="s">
        <v>144</v>
      </c>
      <c r="D97" s="125" t="s">
        <v>145</v>
      </c>
      <c r="E97" s="19">
        <v>0.9</v>
      </c>
      <c r="F97" s="4" t="s">
        <v>713</v>
      </c>
      <c r="G97" s="23">
        <v>0</v>
      </c>
      <c r="H97" s="16">
        <v>1</v>
      </c>
      <c r="I97" s="16"/>
      <c r="J97" s="16"/>
      <c r="K97" s="51" t="s">
        <v>131</v>
      </c>
    </row>
    <row r="98" spans="1:11" ht="54.75" customHeight="1">
      <c r="A98" s="298"/>
      <c r="B98" s="125" t="s">
        <v>339</v>
      </c>
      <c r="C98" s="125" t="s">
        <v>358</v>
      </c>
      <c r="D98" s="125" t="s">
        <v>340</v>
      </c>
      <c r="E98" s="131">
        <v>1</v>
      </c>
      <c r="F98" s="4"/>
      <c r="G98" s="23">
        <v>0</v>
      </c>
      <c r="H98" s="23">
        <v>1</v>
      </c>
      <c r="I98" s="23"/>
      <c r="J98" s="23"/>
      <c r="K98" s="51" t="s">
        <v>338</v>
      </c>
    </row>
    <row r="99" spans="1:11" ht="36">
      <c r="A99" s="265" t="s">
        <v>146</v>
      </c>
      <c r="B99" s="28" t="s">
        <v>66</v>
      </c>
      <c r="C99" s="128" t="s">
        <v>67</v>
      </c>
      <c r="D99" s="128" t="s">
        <v>68</v>
      </c>
      <c r="E99" s="27">
        <v>0.8</v>
      </c>
      <c r="F99" s="4"/>
      <c r="G99" s="23">
        <v>0</v>
      </c>
      <c r="H99" s="9">
        <v>1</v>
      </c>
      <c r="I99" s="9"/>
      <c r="J99" s="9"/>
      <c r="K99" s="28" t="s">
        <v>69</v>
      </c>
    </row>
    <row r="100" spans="1:11" ht="61.5" customHeight="1">
      <c r="A100" s="266"/>
      <c r="B100" s="28" t="s">
        <v>70</v>
      </c>
      <c r="C100" s="128" t="s">
        <v>71</v>
      </c>
      <c r="D100" s="128" t="s">
        <v>72</v>
      </c>
      <c r="E100" s="27">
        <v>1</v>
      </c>
      <c r="F100" s="4" t="s">
        <v>420</v>
      </c>
      <c r="G100" s="23">
        <v>0</v>
      </c>
      <c r="H100" s="9">
        <v>1</v>
      </c>
      <c r="I100" s="9"/>
      <c r="J100" s="9"/>
      <c r="K100" s="28" t="s">
        <v>69</v>
      </c>
    </row>
    <row r="101" spans="1:11" s="17" customFormat="1" ht="24" customHeight="1">
      <c r="A101" s="296" t="s">
        <v>371</v>
      </c>
      <c r="B101" s="296"/>
      <c r="C101" s="296"/>
      <c r="D101" s="296"/>
      <c r="E101" s="296"/>
      <c r="F101" s="296"/>
      <c r="G101" s="296"/>
      <c r="H101" s="296"/>
      <c r="I101" s="296"/>
      <c r="J101" s="296"/>
      <c r="K101" s="296"/>
    </row>
    <row r="102" spans="1:11" s="17" customFormat="1" ht="36" customHeight="1">
      <c r="A102" s="297" t="s">
        <v>534</v>
      </c>
      <c r="B102" s="297"/>
      <c r="C102" s="297"/>
      <c r="D102" s="297"/>
      <c r="E102" s="297"/>
      <c r="F102" s="297"/>
      <c r="G102" s="297"/>
      <c r="H102" s="297"/>
      <c r="I102" s="297"/>
      <c r="J102" s="297"/>
      <c r="K102" s="297"/>
    </row>
    <row r="103" spans="1:11" s="33" customFormat="1" ht="35.25" customHeight="1">
      <c r="A103" s="46" t="s">
        <v>477</v>
      </c>
      <c r="B103" s="259" t="s">
        <v>479</v>
      </c>
      <c r="C103" s="259" t="s">
        <v>514</v>
      </c>
      <c r="D103" s="259" t="s">
        <v>3</v>
      </c>
      <c r="E103" s="259" t="s">
        <v>528</v>
      </c>
      <c r="F103" s="259"/>
      <c r="G103" s="276" t="s">
        <v>515</v>
      </c>
      <c r="H103" s="277"/>
      <c r="I103" s="277"/>
      <c r="J103" s="278"/>
      <c r="K103" s="259" t="s">
        <v>485</v>
      </c>
    </row>
    <row r="104" spans="1:11" s="33" customFormat="1" ht="36">
      <c r="A104" s="46" t="s">
        <v>478</v>
      </c>
      <c r="B104" s="259"/>
      <c r="C104" s="259"/>
      <c r="D104" s="259"/>
      <c r="E104" s="124" t="s">
        <v>392</v>
      </c>
      <c r="F104" s="124" t="s">
        <v>391</v>
      </c>
      <c r="G104" s="3" t="s">
        <v>516</v>
      </c>
      <c r="H104" s="3" t="s">
        <v>517</v>
      </c>
      <c r="I104" s="3" t="s">
        <v>396</v>
      </c>
      <c r="J104" s="3" t="s">
        <v>391</v>
      </c>
      <c r="K104" s="259"/>
    </row>
    <row r="105" spans="1:11" s="15" customFormat="1" ht="276" customHeight="1">
      <c r="A105" s="266" t="s">
        <v>482</v>
      </c>
      <c r="B105" s="284" t="s">
        <v>363</v>
      </c>
      <c r="C105" s="318" t="s">
        <v>364</v>
      </c>
      <c r="D105" s="128" t="s">
        <v>365</v>
      </c>
      <c r="E105" s="128">
        <v>20</v>
      </c>
      <c r="F105" s="128" t="s">
        <v>686</v>
      </c>
      <c r="G105" s="66">
        <v>8</v>
      </c>
      <c r="H105" s="143" t="s">
        <v>687</v>
      </c>
      <c r="I105" s="142" t="s">
        <v>764</v>
      </c>
      <c r="J105" s="143" t="s">
        <v>765</v>
      </c>
      <c r="K105" s="128" t="s">
        <v>366</v>
      </c>
    </row>
    <row r="106" spans="1:11" s="15" customFormat="1" ht="163.5" customHeight="1">
      <c r="A106" s="284"/>
      <c r="B106" s="284"/>
      <c r="C106" s="318"/>
      <c r="D106" s="128" t="s">
        <v>472</v>
      </c>
      <c r="E106" s="128">
        <v>8</v>
      </c>
      <c r="F106" s="128" t="s">
        <v>688</v>
      </c>
      <c r="G106" s="66">
        <v>6</v>
      </c>
      <c r="H106" s="143" t="s">
        <v>687</v>
      </c>
      <c r="I106" s="143" t="s">
        <v>766</v>
      </c>
      <c r="J106" s="143" t="s">
        <v>767</v>
      </c>
      <c r="K106" s="128" t="s">
        <v>366</v>
      </c>
    </row>
    <row r="107" spans="1:11" s="15" customFormat="1" ht="71.25" customHeight="1">
      <c r="A107" s="284"/>
      <c r="B107" s="284"/>
      <c r="C107" s="318"/>
      <c r="D107" s="128" t="s">
        <v>367</v>
      </c>
      <c r="E107" s="128">
        <v>0</v>
      </c>
      <c r="F107" s="128" t="s">
        <v>689</v>
      </c>
      <c r="G107" s="66">
        <v>0</v>
      </c>
      <c r="H107" s="143" t="s">
        <v>687</v>
      </c>
      <c r="I107" s="143" t="s">
        <v>768</v>
      </c>
      <c r="J107" s="143" t="s">
        <v>769</v>
      </c>
      <c r="K107" s="128" t="s">
        <v>366</v>
      </c>
    </row>
    <row r="108" spans="1:11" s="15" customFormat="1" ht="149.25" customHeight="1">
      <c r="A108" s="284"/>
      <c r="B108" s="284"/>
      <c r="C108" s="318"/>
      <c r="D108" s="128" t="s">
        <v>368</v>
      </c>
      <c r="E108" s="128" t="s">
        <v>423</v>
      </c>
      <c r="F108" s="128" t="s">
        <v>690</v>
      </c>
      <c r="G108" s="66">
        <v>0</v>
      </c>
      <c r="H108" s="143" t="s">
        <v>687</v>
      </c>
      <c r="I108" s="143" t="s">
        <v>770</v>
      </c>
      <c r="J108" s="143" t="s">
        <v>771</v>
      </c>
      <c r="K108" s="128" t="s">
        <v>366</v>
      </c>
    </row>
    <row r="109" spans="1:11" s="15" customFormat="1" ht="126.75" customHeight="1">
      <c r="A109" s="284"/>
      <c r="B109" s="284"/>
      <c r="C109" s="128" t="s">
        <v>369</v>
      </c>
      <c r="D109" s="128" t="s">
        <v>370</v>
      </c>
      <c r="E109" s="128" t="s">
        <v>424</v>
      </c>
      <c r="F109" s="128" t="s">
        <v>691</v>
      </c>
      <c r="G109" s="66">
        <v>65</v>
      </c>
      <c r="H109" s="27">
        <v>1</v>
      </c>
      <c r="I109" s="143" t="s">
        <v>772</v>
      </c>
      <c r="J109" s="143" t="s">
        <v>773</v>
      </c>
      <c r="K109" s="128" t="s">
        <v>366</v>
      </c>
    </row>
    <row r="110" spans="1:11" ht="63" customHeight="1">
      <c r="A110" s="284"/>
      <c r="B110" s="128" t="s">
        <v>66</v>
      </c>
      <c r="C110" s="128" t="s">
        <v>67</v>
      </c>
      <c r="D110" s="128" t="s">
        <v>68</v>
      </c>
      <c r="E110" s="42">
        <v>1</v>
      </c>
      <c r="F110" s="128" t="s">
        <v>692</v>
      </c>
      <c r="G110" s="27">
        <v>0.4</v>
      </c>
      <c r="H110" s="27">
        <v>1</v>
      </c>
      <c r="I110" s="82" t="s">
        <v>774</v>
      </c>
      <c r="J110" s="143" t="s">
        <v>775</v>
      </c>
      <c r="K110" s="128" t="s">
        <v>471</v>
      </c>
    </row>
    <row r="111" spans="1:11" ht="119.25" customHeight="1">
      <c r="A111" s="284"/>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99" t="s">
        <v>272</v>
      </c>
      <c r="B113" s="299"/>
      <c r="C113" s="299"/>
      <c r="D113" s="299"/>
      <c r="E113" s="299"/>
      <c r="F113" s="299"/>
      <c r="G113" s="299"/>
      <c r="H113" s="299"/>
      <c r="I113" s="299"/>
      <c r="J113" s="299"/>
      <c r="K113" s="299"/>
    </row>
    <row r="114" spans="1:11" s="17" customFormat="1" ht="32.25" customHeight="1">
      <c r="A114" s="309" t="s">
        <v>293</v>
      </c>
      <c r="B114" s="309"/>
      <c r="C114" s="309"/>
      <c r="D114" s="309"/>
      <c r="E114" s="309"/>
      <c r="F114" s="309"/>
      <c r="G114" s="309"/>
      <c r="H114" s="309"/>
      <c r="I114" s="309"/>
      <c r="J114" s="309"/>
      <c r="K114" s="309"/>
    </row>
    <row r="115" spans="1:11" s="33" customFormat="1" ht="35.25" customHeight="1">
      <c r="A115" s="46" t="s">
        <v>477</v>
      </c>
      <c r="B115" s="259" t="s">
        <v>479</v>
      </c>
      <c r="C115" s="259" t="s">
        <v>514</v>
      </c>
      <c r="D115" s="259" t="s">
        <v>3</v>
      </c>
      <c r="E115" s="259" t="s">
        <v>528</v>
      </c>
      <c r="F115" s="259"/>
      <c r="G115" s="276" t="s">
        <v>515</v>
      </c>
      <c r="H115" s="277"/>
      <c r="I115" s="277"/>
      <c r="J115" s="278"/>
      <c r="K115" s="259" t="s">
        <v>485</v>
      </c>
    </row>
    <row r="116" spans="1:11" s="33" customFormat="1" ht="36">
      <c r="A116" s="46" t="s">
        <v>478</v>
      </c>
      <c r="B116" s="259"/>
      <c r="C116" s="259"/>
      <c r="D116" s="259"/>
      <c r="E116" s="124" t="s">
        <v>392</v>
      </c>
      <c r="F116" s="124" t="s">
        <v>391</v>
      </c>
      <c r="G116" s="3" t="s">
        <v>516</v>
      </c>
      <c r="H116" s="3" t="s">
        <v>517</v>
      </c>
      <c r="I116" s="3" t="s">
        <v>396</v>
      </c>
      <c r="J116" s="3" t="s">
        <v>391</v>
      </c>
      <c r="K116" s="259"/>
    </row>
    <row r="117" spans="1:11" s="14" customFormat="1" ht="88.5" customHeight="1">
      <c r="A117" s="284" t="s">
        <v>432</v>
      </c>
      <c r="B117" s="284" t="s">
        <v>597</v>
      </c>
      <c r="C117" s="284" t="s">
        <v>357</v>
      </c>
      <c r="D117" s="128" t="s">
        <v>596</v>
      </c>
      <c r="E117" s="87" t="s">
        <v>610</v>
      </c>
      <c r="F117" s="128" t="s">
        <v>625</v>
      </c>
      <c r="G117" s="88">
        <v>0</v>
      </c>
      <c r="H117" s="89">
        <v>6547040539</v>
      </c>
      <c r="I117" s="89"/>
      <c r="J117" s="89"/>
      <c r="K117" s="128" t="s">
        <v>611</v>
      </c>
    </row>
    <row r="118" spans="1:11" s="14" customFormat="1" ht="108">
      <c r="A118" s="284"/>
      <c r="B118" s="284"/>
      <c r="C118" s="284"/>
      <c r="D118" s="128" t="s">
        <v>476</v>
      </c>
      <c r="E118" s="27" t="s">
        <v>612</v>
      </c>
      <c r="F118" s="128" t="s">
        <v>694</v>
      </c>
      <c r="G118" s="66">
        <v>0</v>
      </c>
      <c r="H118" s="27">
        <v>0.5</v>
      </c>
      <c r="I118" s="90"/>
      <c r="J118" s="90"/>
      <c r="K118" s="128" t="s">
        <v>486</v>
      </c>
    </row>
    <row r="119" spans="1:11" s="14" customFormat="1" ht="72">
      <c r="A119" s="284"/>
      <c r="B119" s="284"/>
      <c r="C119" s="284"/>
      <c r="D119" s="128" t="s">
        <v>484</v>
      </c>
      <c r="E119" s="27" t="s">
        <v>613</v>
      </c>
      <c r="F119" s="128" t="s">
        <v>614</v>
      </c>
      <c r="G119" s="66">
        <v>0</v>
      </c>
      <c r="H119" s="27">
        <v>0.8</v>
      </c>
      <c r="I119" s="90"/>
      <c r="J119" s="90"/>
      <c r="K119" s="128" t="s">
        <v>486</v>
      </c>
    </row>
    <row r="120" spans="1:11" s="14" customFormat="1" ht="69.75" customHeight="1">
      <c r="A120" s="295"/>
      <c r="B120" s="128" t="s">
        <v>273</v>
      </c>
      <c r="C120" s="128" t="s">
        <v>274</v>
      </c>
      <c r="D120" s="128" t="s">
        <v>275</v>
      </c>
      <c r="E120" s="27">
        <v>1</v>
      </c>
      <c r="F120" s="125" t="s">
        <v>624</v>
      </c>
      <c r="G120" s="27">
        <v>0.7</v>
      </c>
      <c r="H120" s="66" t="s">
        <v>276</v>
      </c>
      <c r="I120" s="91"/>
      <c r="J120" s="91"/>
      <c r="K120" s="128" t="s">
        <v>361</v>
      </c>
    </row>
    <row r="121" spans="1:11" s="14" customFormat="1" ht="113.25" customHeight="1">
      <c r="A121" s="295"/>
      <c r="B121" s="128" t="s">
        <v>277</v>
      </c>
      <c r="C121" s="128" t="s">
        <v>278</v>
      </c>
      <c r="D121" s="128" t="s">
        <v>430</v>
      </c>
      <c r="E121" s="27">
        <v>0.9</v>
      </c>
      <c r="F121" s="125" t="s">
        <v>695</v>
      </c>
      <c r="G121" s="27">
        <v>0.9</v>
      </c>
      <c r="H121" s="27">
        <v>1</v>
      </c>
      <c r="I121" s="128"/>
      <c r="J121" s="128"/>
      <c r="K121" s="128" t="s">
        <v>487</v>
      </c>
    </row>
    <row r="122" spans="1:11" s="14" customFormat="1" ht="104.25" customHeight="1">
      <c r="A122" s="295"/>
      <c r="B122" s="128" t="s">
        <v>279</v>
      </c>
      <c r="C122" s="128" t="s">
        <v>280</v>
      </c>
      <c r="D122" s="128" t="s">
        <v>281</v>
      </c>
      <c r="E122" s="88" t="s">
        <v>425</v>
      </c>
      <c r="F122" s="125" t="s">
        <v>426</v>
      </c>
      <c r="G122" s="66">
        <v>0</v>
      </c>
      <c r="H122" s="27">
        <v>1</v>
      </c>
      <c r="I122" s="88"/>
      <c r="J122" s="88"/>
      <c r="K122" s="128" t="s">
        <v>488</v>
      </c>
    </row>
    <row r="123" spans="1:11" s="14" customFormat="1" ht="90" customHeight="1">
      <c r="A123" s="295"/>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95"/>
      <c r="B124" s="26" t="s">
        <v>285</v>
      </c>
      <c r="C124" s="128" t="s">
        <v>286</v>
      </c>
      <c r="D124" s="128" t="s">
        <v>287</v>
      </c>
      <c r="E124" s="128" t="s">
        <v>616</v>
      </c>
      <c r="F124" s="125" t="s">
        <v>535</v>
      </c>
      <c r="G124" s="66">
        <v>0.5</v>
      </c>
      <c r="H124" s="27">
        <v>1</v>
      </c>
      <c r="I124" s="128"/>
      <c r="J124" s="128"/>
      <c r="K124" s="128" t="s">
        <v>489</v>
      </c>
    </row>
    <row r="125" spans="1:11" s="14" customFormat="1" ht="96">
      <c r="A125" s="295"/>
      <c r="B125" s="284" t="s">
        <v>288</v>
      </c>
      <c r="C125" s="128" t="s">
        <v>289</v>
      </c>
      <c r="D125" s="128" t="s">
        <v>290</v>
      </c>
      <c r="E125" s="128">
        <v>0</v>
      </c>
      <c r="F125" s="128" t="s">
        <v>490</v>
      </c>
      <c r="G125" s="66">
        <v>0</v>
      </c>
      <c r="H125" s="66" t="s">
        <v>276</v>
      </c>
      <c r="I125" s="128"/>
      <c r="J125" s="128"/>
      <c r="K125" s="128" t="s">
        <v>491</v>
      </c>
    </row>
    <row r="126" spans="1:11" s="14" customFormat="1" ht="48">
      <c r="A126" s="295"/>
      <c r="B126" s="284"/>
      <c r="C126" s="128" t="s">
        <v>291</v>
      </c>
      <c r="D126" s="128" t="s">
        <v>292</v>
      </c>
      <c r="E126" s="128">
        <v>0</v>
      </c>
      <c r="F126" s="128" t="s">
        <v>431</v>
      </c>
      <c r="G126" s="66">
        <v>0</v>
      </c>
      <c r="H126" s="66" t="s">
        <v>276</v>
      </c>
      <c r="I126" s="94"/>
      <c r="J126" s="94"/>
      <c r="K126" s="128" t="s">
        <v>361</v>
      </c>
    </row>
    <row r="127" spans="1:11" s="14" customFormat="1" ht="353.25" customHeight="1">
      <c r="A127" s="295"/>
      <c r="B127" s="128" t="s">
        <v>359</v>
      </c>
      <c r="C127" s="128" t="s">
        <v>428</v>
      </c>
      <c r="D127" s="128" t="s">
        <v>598</v>
      </c>
      <c r="E127" s="126" t="s">
        <v>706</v>
      </c>
      <c r="F127" s="126" t="s">
        <v>666</v>
      </c>
      <c r="G127" s="66">
        <v>0</v>
      </c>
      <c r="H127" s="66" t="s">
        <v>429</v>
      </c>
      <c r="I127" s="128"/>
      <c r="J127" s="128"/>
      <c r="K127" s="128" t="s">
        <v>360</v>
      </c>
    </row>
    <row r="128" spans="1:11" ht="48" customHeight="1">
      <c r="A128" s="295"/>
      <c r="B128" s="128" t="s">
        <v>66</v>
      </c>
      <c r="C128" s="128" t="s">
        <v>67</v>
      </c>
      <c r="D128" s="128" t="s">
        <v>68</v>
      </c>
      <c r="E128" s="42">
        <v>0.7</v>
      </c>
      <c r="F128" s="128" t="s">
        <v>594</v>
      </c>
      <c r="G128" s="66">
        <v>0</v>
      </c>
      <c r="H128" s="27">
        <v>0.7</v>
      </c>
      <c r="I128" s="128"/>
      <c r="J128" s="128"/>
      <c r="K128" s="128" t="s">
        <v>69</v>
      </c>
    </row>
    <row r="129" spans="1:11" ht="57" customHeight="1">
      <c r="A129" s="295"/>
      <c r="B129" s="128" t="s">
        <v>70</v>
      </c>
      <c r="C129" s="128" t="s">
        <v>71</v>
      </c>
      <c r="D129" s="128" t="s">
        <v>72</v>
      </c>
      <c r="E129" s="42">
        <v>1</v>
      </c>
      <c r="F129" s="128" t="s">
        <v>595</v>
      </c>
      <c r="G129" s="66">
        <v>0</v>
      </c>
      <c r="H129" s="27">
        <v>1</v>
      </c>
      <c r="I129" s="128"/>
      <c r="J129" s="128"/>
      <c r="K129" s="128" t="s">
        <v>69</v>
      </c>
    </row>
    <row r="130" spans="1:11" s="8" customFormat="1" ht="36" customHeight="1">
      <c r="A130" s="306" t="s">
        <v>483</v>
      </c>
      <c r="B130" s="307"/>
      <c r="C130" s="307"/>
      <c r="D130" s="307"/>
      <c r="E130" s="307"/>
      <c r="F130" s="307"/>
      <c r="G130" s="307"/>
      <c r="H130" s="307"/>
      <c r="I130" s="307"/>
      <c r="J130" s="307"/>
      <c r="K130" s="307"/>
    </row>
    <row r="131" spans="1:11" s="176" customFormat="1" ht="25.5" customHeight="1">
      <c r="A131" s="336" t="s">
        <v>294</v>
      </c>
      <c r="B131" s="336"/>
      <c r="C131" s="336"/>
      <c r="D131" s="336"/>
      <c r="E131" s="336"/>
      <c r="F131" s="336"/>
      <c r="G131" s="336"/>
      <c r="H131" s="336"/>
      <c r="I131" s="336"/>
      <c r="J131" s="336"/>
      <c r="K131" s="336"/>
    </row>
    <row r="132" spans="1:11" s="176" customFormat="1" ht="48.75" customHeight="1">
      <c r="A132" s="337" t="s">
        <v>522</v>
      </c>
      <c r="B132" s="337"/>
      <c r="C132" s="337"/>
      <c r="D132" s="337"/>
      <c r="E132" s="337"/>
      <c r="F132" s="337"/>
      <c r="G132" s="337"/>
      <c r="H132" s="337"/>
      <c r="I132" s="337"/>
      <c r="J132" s="337"/>
      <c r="K132" s="337"/>
    </row>
    <row r="133" spans="1:11" s="178" customFormat="1" ht="35.25" customHeight="1">
      <c r="A133" s="177" t="s">
        <v>477</v>
      </c>
      <c r="B133" s="338" t="s">
        <v>479</v>
      </c>
      <c r="C133" s="338" t="s">
        <v>514</v>
      </c>
      <c r="D133" s="338" t="s">
        <v>3</v>
      </c>
      <c r="E133" s="338" t="s">
        <v>528</v>
      </c>
      <c r="F133" s="338"/>
      <c r="G133" s="339" t="s">
        <v>515</v>
      </c>
      <c r="H133" s="340"/>
      <c r="I133" s="340"/>
      <c r="J133" s="341"/>
      <c r="K133" s="338" t="s">
        <v>394</v>
      </c>
    </row>
    <row r="134" spans="1:11" s="178" customFormat="1" ht="36">
      <c r="A134" s="177" t="s">
        <v>478</v>
      </c>
      <c r="B134" s="338"/>
      <c r="C134" s="338"/>
      <c r="D134" s="338"/>
      <c r="E134" s="179" t="s">
        <v>392</v>
      </c>
      <c r="F134" s="179" t="s">
        <v>391</v>
      </c>
      <c r="G134" s="180" t="s">
        <v>516</v>
      </c>
      <c r="H134" s="180" t="s">
        <v>517</v>
      </c>
      <c r="I134" s="180" t="s">
        <v>396</v>
      </c>
      <c r="J134" s="180" t="s">
        <v>391</v>
      </c>
      <c r="K134" s="338"/>
    </row>
    <row r="135" spans="1:11" s="176" customFormat="1" ht="228.75" customHeight="1">
      <c r="A135" s="327" t="s">
        <v>84</v>
      </c>
      <c r="B135" s="331" t="s">
        <v>295</v>
      </c>
      <c r="C135" s="331" t="s">
        <v>385</v>
      </c>
      <c r="D135" s="331" t="s">
        <v>599</v>
      </c>
      <c r="E135" s="331" t="s">
        <v>435</v>
      </c>
      <c r="F135" s="181" t="s">
        <v>601</v>
      </c>
      <c r="G135" s="334">
        <v>0</v>
      </c>
      <c r="H135" s="329">
        <v>1</v>
      </c>
      <c r="I135" s="330"/>
      <c r="J135" s="182"/>
      <c r="K135" s="331" t="s">
        <v>600</v>
      </c>
    </row>
    <row r="136" spans="1:11" s="176" customFormat="1" ht="193.5" customHeight="1">
      <c r="A136" s="327"/>
      <c r="B136" s="331"/>
      <c r="C136" s="331"/>
      <c r="D136" s="331"/>
      <c r="E136" s="331"/>
      <c r="F136" s="183" t="s">
        <v>602</v>
      </c>
      <c r="G136" s="334"/>
      <c r="H136" s="329"/>
      <c r="I136" s="330"/>
      <c r="J136" s="182"/>
      <c r="K136" s="331"/>
    </row>
    <row r="137" spans="1:11" s="176" customFormat="1" ht="60">
      <c r="A137" s="328"/>
      <c r="B137" s="335" t="s">
        <v>296</v>
      </c>
      <c r="C137" s="181" t="s">
        <v>523</v>
      </c>
      <c r="D137" s="184" t="s">
        <v>297</v>
      </c>
      <c r="E137" s="184" t="s">
        <v>436</v>
      </c>
      <c r="F137" s="181" t="s">
        <v>603</v>
      </c>
      <c r="G137" s="185">
        <v>0</v>
      </c>
      <c r="H137" s="186">
        <v>1</v>
      </c>
      <c r="I137" s="184"/>
      <c r="J137" s="184"/>
      <c r="K137" s="184" t="s">
        <v>298</v>
      </c>
    </row>
    <row r="138" spans="1:11" s="176" customFormat="1" ht="119.25" customHeight="1">
      <c r="A138" s="328"/>
      <c r="B138" s="335"/>
      <c r="C138" s="181" t="s">
        <v>386</v>
      </c>
      <c r="D138" s="184" t="s">
        <v>390</v>
      </c>
      <c r="E138" s="184" t="s">
        <v>524</v>
      </c>
      <c r="F138" s="181" t="s">
        <v>525</v>
      </c>
      <c r="G138" s="185">
        <v>0</v>
      </c>
      <c r="H138" s="186">
        <v>1</v>
      </c>
      <c r="I138" s="184"/>
      <c r="J138" s="184"/>
      <c r="K138" s="184" t="s">
        <v>299</v>
      </c>
    </row>
    <row r="139" spans="1:11" s="176" customFormat="1" ht="185.25" customHeight="1">
      <c r="A139" s="328"/>
      <c r="B139" s="332" t="s">
        <v>300</v>
      </c>
      <c r="C139" s="332" t="s">
        <v>387</v>
      </c>
      <c r="D139" s="332" t="s">
        <v>301</v>
      </c>
      <c r="E139" s="332" t="s">
        <v>604</v>
      </c>
      <c r="F139" s="181" t="s">
        <v>696</v>
      </c>
      <c r="G139" s="332">
        <v>0</v>
      </c>
      <c r="H139" s="332">
        <v>1</v>
      </c>
      <c r="I139" s="332"/>
      <c r="J139" s="181"/>
      <c r="K139" s="332" t="s">
        <v>302</v>
      </c>
    </row>
    <row r="140" spans="1:11" s="176" customFormat="1" ht="260.25" customHeight="1">
      <c r="A140" s="328"/>
      <c r="B140" s="333"/>
      <c r="C140" s="333"/>
      <c r="D140" s="333"/>
      <c r="E140" s="333"/>
      <c r="F140" s="181" t="s">
        <v>667</v>
      </c>
      <c r="G140" s="333"/>
      <c r="H140" s="333"/>
      <c r="I140" s="333"/>
      <c r="J140" s="187"/>
      <c r="K140" s="333"/>
    </row>
    <row r="141" spans="1:11" s="176" customFormat="1" ht="84">
      <c r="A141" s="328"/>
      <c r="B141" s="332" t="s">
        <v>303</v>
      </c>
      <c r="C141" s="184" t="s">
        <v>304</v>
      </c>
      <c r="D141" s="184" t="s">
        <v>305</v>
      </c>
      <c r="E141" s="184" t="s">
        <v>417</v>
      </c>
      <c r="F141" s="184" t="s">
        <v>433</v>
      </c>
      <c r="G141" s="188">
        <v>0</v>
      </c>
      <c r="H141" s="189"/>
      <c r="I141" s="189"/>
      <c r="J141" s="189"/>
      <c r="K141" s="184" t="s">
        <v>606</v>
      </c>
    </row>
    <row r="142" spans="1:11" s="176" customFormat="1" ht="57.75" customHeight="1">
      <c r="A142" s="328"/>
      <c r="B142" s="332"/>
      <c r="C142" s="184" t="s">
        <v>389</v>
      </c>
      <c r="D142" s="184" t="s">
        <v>388</v>
      </c>
      <c r="E142" s="184" t="s">
        <v>417</v>
      </c>
      <c r="F142" s="184" t="s">
        <v>668</v>
      </c>
      <c r="G142" s="188"/>
      <c r="H142" s="189"/>
      <c r="I142" s="189"/>
      <c r="J142" s="189"/>
      <c r="K142" s="184" t="s">
        <v>308</v>
      </c>
    </row>
    <row r="143" spans="1:11" s="176" customFormat="1" ht="48">
      <c r="A143" s="328"/>
      <c r="B143" s="332"/>
      <c r="C143" s="184" t="s">
        <v>306</v>
      </c>
      <c r="D143" s="184" t="s">
        <v>307</v>
      </c>
      <c r="E143" s="184" t="s">
        <v>425</v>
      </c>
      <c r="F143" s="184" t="s">
        <v>669</v>
      </c>
      <c r="G143" s="185">
        <v>0</v>
      </c>
      <c r="H143" s="186">
        <v>1</v>
      </c>
      <c r="I143" s="184"/>
      <c r="J143" s="184"/>
      <c r="K143" s="184" t="s">
        <v>607</v>
      </c>
    </row>
    <row r="144" spans="1:11" s="176" customFormat="1" ht="84">
      <c r="A144" s="328"/>
      <c r="B144" s="333"/>
      <c r="C144" s="184" t="s">
        <v>697</v>
      </c>
      <c r="D144" s="184" t="s">
        <v>307</v>
      </c>
      <c r="E144" s="184" t="s">
        <v>425</v>
      </c>
      <c r="F144" s="184" t="s">
        <v>628</v>
      </c>
      <c r="G144" s="185">
        <v>0</v>
      </c>
      <c r="H144" s="186">
        <v>1</v>
      </c>
      <c r="I144" s="184"/>
      <c r="J144" s="184"/>
      <c r="K144" s="184" t="s">
        <v>607</v>
      </c>
    </row>
    <row r="145" spans="1:11" s="176" customFormat="1" ht="72">
      <c r="A145" s="328"/>
      <c r="B145" s="184" t="s">
        <v>309</v>
      </c>
      <c r="C145" s="184" t="s">
        <v>310</v>
      </c>
      <c r="D145" s="184" t="s">
        <v>311</v>
      </c>
      <c r="E145" s="184" t="s">
        <v>413</v>
      </c>
      <c r="F145" s="184" t="s">
        <v>434</v>
      </c>
      <c r="G145" s="185">
        <v>0</v>
      </c>
      <c r="H145" s="186">
        <v>1</v>
      </c>
      <c r="I145" s="184"/>
      <c r="J145" s="184"/>
      <c r="K145" s="184" t="s">
        <v>312</v>
      </c>
    </row>
    <row r="146" spans="1:11" s="176" customFormat="1" ht="48">
      <c r="A146" s="327" t="s">
        <v>84</v>
      </c>
      <c r="B146" s="332" t="s">
        <v>313</v>
      </c>
      <c r="C146" s="171" t="s">
        <v>314</v>
      </c>
      <c r="D146" s="184" t="s">
        <v>315</v>
      </c>
      <c r="E146" s="184">
        <v>1</v>
      </c>
      <c r="F146" s="184" t="s">
        <v>437</v>
      </c>
      <c r="G146" s="185">
        <v>0</v>
      </c>
      <c r="H146" s="185">
        <v>1</v>
      </c>
      <c r="I146" s="185"/>
      <c r="J146" s="185"/>
      <c r="K146" s="184" t="s">
        <v>316</v>
      </c>
    </row>
    <row r="147" spans="1:11" s="176" customFormat="1" ht="48" customHeight="1">
      <c r="A147" s="333"/>
      <c r="B147" s="328"/>
      <c r="C147" s="184" t="s">
        <v>317</v>
      </c>
      <c r="D147" s="184" t="s">
        <v>318</v>
      </c>
      <c r="E147" s="184" t="s">
        <v>422</v>
      </c>
      <c r="F147" s="184" t="s">
        <v>698</v>
      </c>
      <c r="G147" s="185">
        <v>0</v>
      </c>
      <c r="H147" s="186">
        <v>1</v>
      </c>
      <c r="I147" s="186"/>
      <c r="J147" s="186"/>
      <c r="K147" s="184" t="s">
        <v>319</v>
      </c>
    </row>
    <row r="148" spans="1:11" s="176" customFormat="1" ht="45" customHeight="1">
      <c r="A148" s="333"/>
      <c r="B148" s="328"/>
      <c r="C148" s="184" t="s">
        <v>320</v>
      </c>
      <c r="D148" s="184" t="s">
        <v>321</v>
      </c>
      <c r="E148" s="184">
        <v>1</v>
      </c>
      <c r="F148" s="184" t="s">
        <v>437</v>
      </c>
      <c r="G148" s="185">
        <v>0</v>
      </c>
      <c r="H148" s="185">
        <v>1</v>
      </c>
      <c r="I148" s="185"/>
      <c r="J148" s="185"/>
      <c r="K148" s="184" t="s">
        <v>322</v>
      </c>
    </row>
    <row r="149" spans="1:11" s="176" customFormat="1" ht="30.75" customHeight="1">
      <c r="A149" s="333"/>
      <c r="B149" s="328"/>
      <c r="C149" s="181" t="s">
        <v>323</v>
      </c>
      <c r="D149" s="181" t="s">
        <v>324</v>
      </c>
      <c r="E149" s="181">
        <v>1</v>
      </c>
      <c r="F149" s="184" t="s">
        <v>437</v>
      </c>
      <c r="G149" s="185">
        <v>0</v>
      </c>
      <c r="H149" s="185">
        <v>1</v>
      </c>
      <c r="I149" s="185"/>
      <c r="J149" s="185"/>
      <c r="K149" s="184" t="s">
        <v>325</v>
      </c>
    </row>
    <row r="150" spans="1:11" s="176" customFormat="1" ht="50.25" customHeight="1">
      <c r="A150" s="333"/>
      <c r="B150" s="333"/>
      <c r="C150" s="171" t="s">
        <v>71</v>
      </c>
      <c r="D150" s="171" t="s">
        <v>72</v>
      </c>
      <c r="E150" s="190">
        <v>1</v>
      </c>
      <c r="F150" s="181" t="s">
        <v>605</v>
      </c>
      <c r="G150" s="172">
        <v>0</v>
      </c>
      <c r="H150" s="191">
        <v>1</v>
      </c>
      <c r="I150" s="191"/>
      <c r="J150" s="191"/>
      <c r="K150" s="173" t="s">
        <v>69</v>
      </c>
    </row>
    <row r="151" spans="1:208" s="192" customFormat="1" ht="55.5" customHeight="1">
      <c r="A151" s="333"/>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93" t="s">
        <v>205</v>
      </c>
      <c r="B152" s="293"/>
      <c r="C152" s="293"/>
      <c r="D152" s="293"/>
      <c r="E152" s="293"/>
      <c r="F152" s="293"/>
      <c r="G152" s="293"/>
      <c r="H152" s="293"/>
      <c r="I152" s="293"/>
      <c r="J152" s="293"/>
      <c r="K152" s="293"/>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66" t="s">
        <v>526</v>
      </c>
      <c r="B153" s="266"/>
      <c r="C153" s="266"/>
      <c r="D153" s="266"/>
      <c r="E153" s="266"/>
      <c r="F153" s="266"/>
      <c r="G153" s="266"/>
      <c r="H153" s="266"/>
      <c r="I153" s="266"/>
      <c r="J153" s="266"/>
      <c r="K153" s="266"/>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59" t="s">
        <v>479</v>
      </c>
      <c r="C154" s="259" t="s">
        <v>514</v>
      </c>
      <c r="D154" s="259" t="s">
        <v>3</v>
      </c>
      <c r="E154" s="259" t="s">
        <v>528</v>
      </c>
      <c r="F154" s="259"/>
      <c r="G154" s="276" t="s">
        <v>515</v>
      </c>
      <c r="H154" s="277"/>
      <c r="I154" s="277"/>
      <c r="J154" s="278"/>
      <c r="K154" s="259" t="s">
        <v>394</v>
      </c>
    </row>
    <row r="155" spans="1:11" s="33" customFormat="1" ht="36">
      <c r="A155" s="75" t="s">
        <v>478</v>
      </c>
      <c r="B155" s="259"/>
      <c r="C155" s="259"/>
      <c r="D155" s="259"/>
      <c r="E155" s="124" t="s">
        <v>392</v>
      </c>
      <c r="F155" s="124" t="s">
        <v>391</v>
      </c>
      <c r="G155" s="3" t="s">
        <v>516</v>
      </c>
      <c r="H155" s="3" t="s">
        <v>517</v>
      </c>
      <c r="I155" s="3" t="s">
        <v>396</v>
      </c>
      <c r="J155" s="3" t="s">
        <v>391</v>
      </c>
      <c r="K155" s="259"/>
    </row>
    <row r="156" spans="1:212" s="14" customFormat="1" ht="85.5" customHeight="1">
      <c r="A156" s="264"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94"/>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94"/>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94"/>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94"/>
      <c r="B160" s="125" t="s">
        <v>162</v>
      </c>
      <c r="C160" s="125" t="s">
        <v>163</v>
      </c>
      <c r="D160" s="4" t="s">
        <v>164</v>
      </c>
      <c r="E160" s="70" t="s">
        <v>441</v>
      </c>
      <c r="F160" s="126" t="s">
        <v>466</v>
      </c>
      <c r="G160" s="134">
        <v>0</v>
      </c>
      <c r="H160" s="132">
        <v>1</v>
      </c>
      <c r="I160" s="131"/>
      <c r="J160" s="131"/>
      <c r="K160" s="126" t="s">
        <v>158</v>
      </c>
    </row>
    <row r="161" spans="1:11" ht="120">
      <c r="A161" s="294"/>
      <c r="B161" s="71" t="s">
        <v>165</v>
      </c>
      <c r="C161" s="72" t="s">
        <v>166</v>
      </c>
      <c r="D161" s="4" t="s">
        <v>167</v>
      </c>
      <c r="E161" s="134">
        <v>3</v>
      </c>
      <c r="F161" s="126" t="s">
        <v>608</v>
      </c>
      <c r="G161" s="134">
        <v>0</v>
      </c>
      <c r="H161" s="134">
        <v>3</v>
      </c>
      <c r="I161" s="131"/>
      <c r="J161" s="131"/>
      <c r="K161" s="55" t="s">
        <v>168</v>
      </c>
    </row>
    <row r="162" spans="1:11" ht="108">
      <c r="A162" s="294"/>
      <c r="B162" s="71" t="s">
        <v>169</v>
      </c>
      <c r="C162" s="72" t="s">
        <v>170</v>
      </c>
      <c r="D162" s="4" t="s">
        <v>171</v>
      </c>
      <c r="E162" s="134">
        <v>1</v>
      </c>
      <c r="F162" s="126" t="s">
        <v>442</v>
      </c>
      <c r="G162" s="134">
        <v>0</v>
      </c>
      <c r="H162" s="134">
        <v>1</v>
      </c>
      <c r="I162" s="131"/>
      <c r="J162" s="131"/>
      <c r="K162" s="55" t="s">
        <v>103</v>
      </c>
    </row>
    <row r="163" spans="1:11" ht="108">
      <c r="A163" s="284" t="s">
        <v>439</v>
      </c>
      <c r="B163" s="73" t="s">
        <v>341</v>
      </c>
      <c r="C163" s="133" t="s">
        <v>172</v>
      </c>
      <c r="D163" s="4" t="s">
        <v>173</v>
      </c>
      <c r="E163" s="134">
        <v>1</v>
      </c>
      <c r="F163" s="131" t="s">
        <v>512</v>
      </c>
      <c r="G163" s="134">
        <v>0</v>
      </c>
      <c r="H163" s="134">
        <v>1</v>
      </c>
      <c r="I163" s="98"/>
      <c r="J163" s="98"/>
      <c r="K163" s="55" t="s">
        <v>174</v>
      </c>
    </row>
    <row r="164" spans="1:212" ht="56.25" customHeight="1">
      <c r="A164" s="284"/>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84"/>
      <c r="B165" s="126" t="s">
        <v>617</v>
      </c>
      <c r="C165" s="125" t="s">
        <v>618</v>
      </c>
      <c r="D165" s="4" t="s">
        <v>177</v>
      </c>
      <c r="E165" s="4">
        <v>1</v>
      </c>
      <c r="F165" s="125" t="s">
        <v>622</v>
      </c>
      <c r="G165" s="134">
        <v>0</v>
      </c>
      <c r="H165" s="134">
        <v>1</v>
      </c>
      <c r="I165" s="98"/>
      <c r="J165" s="98"/>
      <c r="K165" s="55" t="s">
        <v>178</v>
      </c>
    </row>
    <row r="166" spans="1:11" ht="216" customHeight="1">
      <c r="A166" s="284"/>
      <c r="B166" s="301" t="s">
        <v>179</v>
      </c>
      <c r="C166" s="300" t="s">
        <v>180</v>
      </c>
      <c r="D166" s="4" t="s">
        <v>176</v>
      </c>
      <c r="E166" s="4" t="s">
        <v>620</v>
      </c>
      <c r="F166" s="126" t="s">
        <v>699</v>
      </c>
      <c r="G166" s="134">
        <v>0</v>
      </c>
      <c r="H166" s="132">
        <v>1</v>
      </c>
      <c r="I166" s="125"/>
      <c r="J166" s="125"/>
      <c r="K166" s="55" t="s">
        <v>621</v>
      </c>
    </row>
    <row r="167" spans="1:11" ht="132.75" customHeight="1">
      <c r="A167" s="284"/>
      <c r="B167" s="301"/>
      <c r="C167" s="300"/>
      <c r="D167" s="4" t="s">
        <v>176</v>
      </c>
      <c r="E167" s="4" t="s">
        <v>510</v>
      </c>
      <c r="F167" s="126" t="s">
        <v>619</v>
      </c>
      <c r="G167" s="134">
        <v>0</v>
      </c>
      <c r="H167" s="132">
        <v>1</v>
      </c>
      <c r="I167" s="125"/>
      <c r="J167" s="125"/>
      <c r="K167" s="55" t="s">
        <v>621</v>
      </c>
    </row>
    <row r="168" spans="1:11" ht="120">
      <c r="A168" s="284"/>
      <c r="B168" s="74" t="s">
        <v>181</v>
      </c>
      <c r="C168" s="125" t="s">
        <v>182</v>
      </c>
      <c r="D168" s="4" t="s">
        <v>507</v>
      </c>
      <c r="E168" s="4">
        <v>1</v>
      </c>
      <c r="F168" s="126" t="s">
        <v>509</v>
      </c>
      <c r="G168" s="134">
        <v>0</v>
      </c>
      <c r="H168" s="134">
        <v>1</v>
      </c>
      <c r="I168" s="98"/>
      <c r="J168" s="98"/>
      <c r="K168" s="55" t="s">
        <v>508</v>
      </c>
    </row>
    <row r="169" spans="1:11" ht="144">
      <c r="A169" s="284"/>
      <c r="B169" s="125" t="s">
        <v>183</v>
      </c>
      <c r="C169" s="125" t="s">
        <v>184</v>
      </c>
      <c r="D169" s="4" t="s">
        <v>176</v>
      </c>
      <c r="E169" s="4" t="s">
        <v>419</v>
      </c>
      <c r="F169" s="126" t="s">
        <v>444</v>
      </c>
      <c r="G169" s="134">
        <v>0</v>
      </c>
      <c r="H169" s="132" t="s">
        <v>510</v>
      </c>
      <c r="I169" s="126"/>
      <c r="J169" s="126"/>
      <c r="K169" s="55" t="s">
        <v>174</v>
      </c>
    </row>
    <row r="170" spans="1:11" ht="60">
      <c r="A170" s="284"/>
      <c r="B170" s="125" t="s">
        <v>185</v>
      </c>
      <c r="C170" s="125" t="s">
        <v>186</v>
      </c>
      <c r="D170" s="125" t="s">
        <v>187</v>
      </c>
      <c r="E170" s="125">
        <v>1</v>
      </c>
      <c r="F170" s="126" t="s">
        <v>700</v>
      </c>
      <c r="G170" s="134">
        <v>0</v>
      </c>
      <c r="H170" s="134">
        <v>1</v>
      </c>
      <c r="I170" s="98"/>
      <c r="J170" s="98"/>
      <c r="K170" s="55" t="s">
        <v>174</v>
      </c>
    </row>
    <row r="171" spans="1:11" ht="48">
      <c r="A171" s="284"/>
      <c r="B171" s="125" t="s">
        <v>188</v>
      </c>
      <c r="C171" s="126" t="s">
        <v>189</v>
      </c>
      <c r="D171" s="125" t="s">
        <v>190</v>
      </c>
      <c r="E171" s="125" t="s">
        <v>436</v>
      </c>
      <c r="F171" s="126" t="s">
        <v>445</v>
      </c>
      <c r="G171" s="134">
        <v>0</v>
      </c>
      <c r="H171" s="125" t="s">
        <v>436</v>
      </c>
      <c r="I171" s="126"/>
      <c r="J171" s="126"/>
      <c r="K171" s="55" t="s">
        <v>174</v>
      </c>
    </row>
    <row r="172" spans="1:11" ht="36">
      <c r="A172" s="284"/>
      <c r="B172" s="125" t="s">
        <v>191</v>
      </c>
      <c r="C172" s="125" t="s">
        <v>192</v>
      </c>
      <c r="D172" s="71" t="s">
        <v>193</v>
      </c>
      <c r="E172" s="71">
        <v>1</v>
      </c>
      <c r="F172" s="126" t="s">
        <v>447</v>
      </c>
      <c r="G172" s="134">
        <v>0</v>
      </c>
      <c r="H172" s="134">
        <v>1</v>
      </c>
      <c r="I172" s="126"/>
      <c r="J172" s="126"/>
      <c r="K172" s="55" t="s">
        <v>174</v>
      </c>
    </row>
    <row r="173" spans="1:11" ht="48">
      <c r="A173" s="284"/>
      <c r="B173" s="125" t="s">
        <v>194</v>
      </c>
      <c r="C173" s="125" t="s">
        <v>195</v>
      </c>
      <c r="D173" s="126" t="s">
        <v>196</v>
      </c>
      <c r="E173" s="126">
        <v>1</v>
      </c>
      <c r="F173" s="74" t="s">
        <v>609</v>
      </c>
      <c r="G173" s="131">
        <v>0</v>
      </c>
      <c r="H173" s="131">
        <v>1</v>
      </c>
      <c r="I173" s="126"/>
      <c r="J173" s="126"/>
      <c r="K173" s="55" t="s">
        <v>174</v>
      </c>
    </row>
    <row r="174" spans="1:11" ht="36">
      <c r="A174" s="284" t="s">
        <v>197</v>
      </c>
      <c r="B174" s="26" t="s">
        <v>198</v>
      </c>
      <c r="C174" s="125" t="s">
        <v>199</v>
      </c>
      <c r="D174" s="126" t="s">
        <v>200</v>
      </c>
      <c r="E174" s="126" t="s">
        <v>572</v>
      </c>
      <c r="F174" s="133"/>
      <c r="G174" s="131">
        <v>0</v>
      </c>
      <c r="H174" s="132">
        <v>1</v>
      </c>
      <c r="I174" s="131"/>
      <c r="J174" s="131"/>
      <c r="K174" s="55" t="s">
        <v>201</v>
      </c>
    </row>
    <row r="175" spans="1:11" ht="60">
      <c r="A175" s="294"/>
      <c r="B175" s="125" t="s">
        <v>202</v>
      </c>
      <c r="C175" s="125" t="s">
        <v>203</v>
      </c>
      <c r="D175" s="125" t="s">
        <v>176</v>
      </c>
      <c r="E175" s="131" t="s">
        <v>422</v>
      </c>
      <c r="F175" s="56" t="s">
        <v>467</v>
      </c>
      <c r="G175" s="131">
        <v>0</v>
      </c>
      <c r="H175" s="19">
        <v>1</v>
      </c>
      <c r="I175" s="98"/>
      <c r="J175" s="98"/>
      <c r="K175" s="55" t="s">
        <v>168</v>
      </c>
    </row>
    <row r="176" spans="1:11" ht="72">
      <c r="A176" s="294"/>
      <c r="B176" s="72" t="s">
        <v>268</v>
      </c>
      <c r="C176" s="72" t="s">
        <v>271</v>
      </c>
      <c r="D176" s="125" t="s">
        <v>269</v>
      </c>
      <c r="E176" s="125" t="s">
        <v>573</v>
      </c>
      <c r="F176" s="133"/>
      <c r="G176" s="131">
        <v>0</v>
      </c>
      <c r="H176" s="19">
        <v>1</v>
      </c>
      <c r="I176" s="131"/>
      <c r="J176" s="131"/>
      <c r="K176" s="55" t="s">
        <v>204</v>
      </c>
    </row>
    <row r="177" spans="1:11" ht="36">
      <c r="A177" s="294"/>
      <c r="B177" s="126" t="s">
        <v>66</v>
      </c>
      <c r="C177" s="128" t="s">
        <v>67</v>
      </c>
      <c r="D177" s="128" t="s">
        <v>68</v>
      </c>
      <c r="E177" s="42">
        <v>0.8</v>
      </c>
      <c r="F177" s="4" t="s">
        <v>446</v>
      </c>
      <c r="G177" s="66">
        <v>0</v>
      </c>
      <c r="H177" s="27">
        <v>1</v>
      </c>
      <c r="I177" s="27"/>
      <c r="J177" s="27"/>
      <c r="K177" s="126" t="s">
        <v>69</v>
      </c>
    </row>
    <row r="178" spans="1:11" ht="72">
      <c r="A178" s="294"/>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99" t="s">
        <v>86</v>
      </c>
      <c r="B180" s="299"/>
      <c r="C180" s="299"/>
      <c r="D180" s="299"/>
      <c r="E180" s="299"/>
      <c r="F180" s="299"/>
      <c r="G180" s="299"/>
      <c r="H180" s="299"/>
      <c r="I180" s="299"/>
      <c r="J180" s="299"/>
      <c r="K180" s="299"/>
    </row>
    <row r="181" spans="1:11" ht="24" customHeight="1">
      <c r="A181" s="310" t="s">
        <v>87</v>
      </c>
      <c r="B181" s="310"/>
      <c r="C181" s="310"/>
      <c r="D181" s="310"/>
      <c r="E181" s="310"/>
      <c r="F181" s="310"/>
      <c r="G181" s="310"/>
      <c r="H181" s="310"/>
      <c r="I181" s="310"/>
      <c r="J181" s="310"/>
      <c r="K181" s="310"/>
    </row>
    <row r="182" spans="1:11" s="33" customFormat="1" ht="35.25" customHeight="1">
      <c r="A182" s="75" t="s">
        <v>477</v>
      </c>
      <c r="B182" s="259" t="s">
        <v>479</v>
      </c>
      <c r="C182" s="259" t="s">
        <v>514</v>
      </c>
      <c r="D182" s="259" t="s">
        <v>3</v>
      </c>
      <c r="E182" s="259" t="s">
        <v>528</v>
      </c>
      <c r="F182" s="259"/>
      <c r="G182" s="276" t="s">
        <v>515</v>
      </c>
      <c r="H182" s="277"/>
      <c r="I182" s="277"/>
      <c r="J182" s="278"/>
      <c r="K182" s="259" t="s">
        <v>394</v>
      </c>
    </row>
    <row r="183" spans="1:11" s="33" customFormat="1" ht="36">
      <c r="A183" s="75" t="s">
        <v>478</v>
      </c>
      <c r="B183" s="259"/>
      <c r="C183" s="259"/>
      <c r="D183" s="259"/>
      <c r="E183" s="124" t="s">
        <v>392</v>
      </c>
      <c r="F183" s="124" t="s">
        <v>391</v>
      </c>
      <c r="G183" s="3" t="s">
        <v>516</v>
      </c>
      <c r="H183" s="3" t="s">
        <v>517</v>
      </c>
      <c r="I183" s="3" t="s">
        <v>396</v>
      </c>
      <c r="J183" s="3" t="s">
        <v>391</v>
      </c>
      <c r="K183" s="259"/>
    </row>
    <row r="184" spans="1:11" ht="84">
      <c r="A184" s="265" t="s">
        <v>88</v>
      </c>
      <c r="B184" s="125" t="s">
        <v>89</v>
      </c>
      <c r="C184" s="125" t="s">
        <v>90</v>
      </c>
      <c r="D184" s="125" t="s">
        <v>116</v>
      </c>
      <c r="E184" s="82">
        <v>1</v>
      </c>
      <c r="F184" s="83" t="s">
        <v>473</v>
      </c>
      <c r="G184" s="19">
        <v>0.7</v>
      </c>
      <c r="H184" s="82">
        <v>1</v>
      </c>
      <c r="I184" s="82">
        <v>0.5</v>
      </c>
      <c r="J184" s="144" t="s">
        <v>778</v>
      </c>
      <c r="K184" s="129" t="s">
        <v>91</v>
      </c>
    </row>
    <row r="185" spans="1:11" ht="80.25" customHeight="1">
      <c r="A185" s="265"/>
      <c r="B185" s="125" t="s">
        <v>92</v>
      </c>
      <c r="C185" s="125" t="s">
        <v>93</v>
      </c>
      <c r="D185" s="125" t="s">
        <v>94</v>
      </c>
      <c r="E185" s="70" t="s">
        <v>537</v>
      </c>
      <c r="F185" s="84" t="s">
        <v>538</v>
      </c>
      <c r="G185" s="19">
        <v>0</v>
      </c>
      <c r="H185" s="82">
        <v>1</v>
      </c>
      <c r="I185" s="82">
        <v>1</v>
      </c>
      <c r="J185" s="84" t="s">
        <v>779</v>
      </c>
      <c r="K185" s="129" t="s">
        <v>539</v>
      </c>
    </row>
    <row r="186" spans="1:11" ht="88.5" customHeight="1">
      <c r="A186" s="265"/>
      <c r="B186" s="125" t="s">
        <v>95</v>
      </c>
      <c r="C186" s="125" t="s">
        <v>701</v>
      </c>
      <c r="D186" s="125" t="s">
        <v>96</v>
      </c>
      <c r="E186" s="70" t="s">
        <v>540</v>
      </c>
      <c r="F186" s="84" t="s">
        <v>702</v>
      </c>
      <c r="G186" s="19">
        <v>0.1</v>
      </c>
      <c r="H186" s="82">
        <v>1</v>
      </c>
      <c r="I186" s="82">
        <v>0.5</v>
      </c>
      <c r="J186" s="4" t="s">
        <v>780</v>
      </c>
      <c r="K186" s="125" t="s">
        <v>539</v>
      </c>
    </row>
    <row r="187" spans="1:11" ht="84">
      <c r="A187" s="265"/>
      <c r="B187" s="125" t="s">
        <v>97</v>
      </c>
      <c r="C187" s="125" t="s">
        <v>98</v>
      </c>
      <c r="D187" s="125" t="s">
        <v>99</v>
      </c>
      <c r="E187" s="70" t="s">
        <v>449</v>
      </c>
      <c r="F187" s="84" t="s">
        <v>703</v>
      </c>
      <c r="G187" s="19">
        <v>0</v>
      </c>
      <c r="H187" s="82">
        <v>1</v>
      </c>
      <c r="I187" s="82">
        <v>0.5</v>
      </c>
      <c r="J187" s="84" t="s">
        <v>703</v>
      </c>
      <c r="K187" s="125" t="s">
        <v>539</v>
      </c>
    </row>
    <row r="188" spans="1:11" ht="113.25" customHeight="1">
      <c r="A188" s="265"/>
      <c r="B188" s="125" t="s">
        <v>100</v>
      </c>
      <c r="C188" s="125" t="s">
        <v>101</v>
      </c>
      <c r="D188" s="125" t="s">
        <v>102</v>
      </c>
      <c r="E188" s="34" t="s">
        <v>541</v>
      </c>
      <c r="F188" s="85" t="s">
        <v>542</v>
      </c>
      <c r="G188" s="19">
        <v>0</v>
      </c>
      <c r="H188" s="82">
        <v>1</v>
      </c>
      <c r="I188" s="82">
        <v>0.5</v>
      </c>
      <c r="J188" s="144" t="s">
        <v>781</v>
      </c>
      <c r="K188" s="125" t="s">
        <v>103</v>
      </c>
    </row>
    <row r="189" spans="1:11" ht="120" customHeight="1">
      <c r="A189" s="265"/>
      <c r="B189" s="125" t="s">
        <v>104</v>
      </c>
      <c r="C189" s="125" t="s">
        <v>105</v>
      </c>
      <c r="D189" s="125" t="s">
        <v>117</v>
      </c>
      <c r="E189" s="34" t="s">
        <v>417</v>
      </c>
      <c r="F189" s="125" t="s">
        <v>543</v>
      </c>
      <c r="G189" s="19">
        <v>0</v>
      </c>
      <c r="H189" s="82">
        <v>1</v>
      </c>
      <c r="I189" s="82">
        <v>0.5</v>
      </c>
      <c r="J189" s="151" t="s">
        <v>782</v>
      </c>
      <c r="K189" s="125" t="s">
        <v>103</v>
      </c>
    </row>
    <row r="190" spans="1:11" ht="144" customHeight="1">
      <c r="A190" s="265"/>
      <c r="B190" s="125"/>
      <c r="C190" s="125" t="s">
        <v>106</v>
      </c>
      <c r="D190" s="125" t="s">
        <v>107</v>
      </c>
      <c r="E190" s="70" t="s">
        <v>544</v>
      </c>
      <c r="F190" s="125" t="s">
        <v>704</v>
      </c>
      <c r="G190" s="19">
        <v>0</v>
      </c>
      <c r="H190" s="82">
        <v>1</v>
      </c>
      <c r="I190" s="82">
        <v>0</v>
      </c>
      <c r="J190" s="23" t="s">
        <v>783</v>
      </c>
      <c r="K190" s="125" t="s">
        <v>330</v>
      </c>
    </row>
    <row r="191" spans="1:11" ht="128.25" customHeight="1">
      <c r="A191" s="265"/>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65"/>
      <c r="B192" s="266" t="s">
        <v>112</v>
      </c>
      <c r="C192" s="266" t="s">
        <v>113</v>
      </c>
      <c r="D192" s="125" t="s">
        <v>114</v>
      </c>
      <c r="E192" s="66">
        <v>1</v>
      </c>
      <c r="F192" s="125" t="s">
        <v>705</v>
      </c>
      <c r="G192" s="19">
        <v>0</v>
      </c>
      <c r="H192" s="82">
        <v>1</v>
      </c>
      <c r="I192" s="82">
        <v>0.5</v>
      </c>
      <c r="J192" s="144" t="s">
        <v>786</v>
      </c>
      <c r="K192" s="126" t="s">
        <v>545</v>
      </c>
    </row>
    <row r="193" spans="1:11" s="8" customFormat="1" ht="132">
      <c r="A193" s="125"/>
      <c r="B193" s="266"/>
      <c r="C193" s="266"/>
      <c r="D193" s="125" t="s">
        <v>115</v>
      </c>
      <c r="E193" s="27">
        <v>1</v>
      </c>
      <c r="F193" s="86" t="s">
        <v>546</v>
      </c>
      <c r="G193" s="19">
        <v>0</v>
      </c>
      <c r="H193" s="82">
        <v>1</v>
      </c>
      <c r="I193" s="82">
        <v>0.5</v>
      </c>
      <c r="J193" s="158" t="s">
        <v>787</v>
      </c>
      <c r="K193" s="126" t="s">
        <v>474</v>
      </c>
    </row>
    <row r="194" spans="1:11" s="8" customFormat="1" ht="48" customHeight="1">
      <c r="A194" s="316"/>
      <c r="B194" s="126" t="s">
        <v>66</v>
      </c>
      <c r="C194" s="55" t="s">
        <v>67</v>
      </c>
      <c r="D194" s="128" t="s">
        <v>68</v>
      </c>
      <c r="E194" s="82">
        <v>1</v>
      </c>
      <c r="F194" s="86" t="s">
        <v>547</v>
      </c>
      <c r="G194" s="19">
        <v>0</v>
      </c>
      <c r="H194" s="82">
        <v>1</v>
      </c>
      <c r="I194" s="82">
        <v>0.5</v>
      </c>
      <c r="J194" s="159" t="s">
        <v>788</v>
      </c>
      <c r="K194" s="125" t="s">
        <v>103</v>
      </c>
    </row>
    <row r="195" spans="1:11" ht="60">
      <c r="A195" s="316"/>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99" t="s">
        <v>326</v>
      </c>
      <c r="B197" s="299"/>
      <c r="C197" s="299"/>
      <c r="D197" s="299"/>
      <c r="E197" s="299"/>
      <c r="F197" s="299"/>
      <c r="G197" s="299"/>
      <c r="H197" s="299"/>
      <c r="I197" s="299"/>
      <c r="J197" s="299"/>
      <c r="K197" s="299"/>
    </row>
    <row r="198" spans="1:11" s="33" customFormat="1" ht="35.25" customHeight="1">
      <c r="A198" s="46" t="s">
        <v>477</v>
      </c>
      <c r="B198" s="259" t="s">
        <v>479</v>
      </c>
      <c r="C198" s="259" t="s">
        <v>514</v>
      </c>
      <c r="D198" s="259" t="s">
        <v>3</v>
      </c>
      <c r="E198" s="259" t="s">
        <v>528</v>
      </c>
      <c r="F198" s="259"/>
      <c r="G198" s="276" t="s">
        <v>515</v>
      </c>
      <c r="H198" s="277"/>
      <c r="I198" s="277"/>
      <c r="J198" s="278"/>
      <c r="K198" s="259" t="s">
        <v>394</v>
      </c>
    </row>
    <row r="199" spans="1:11" s="33" customFormat="1" ht="36">
      <c r="A199" s="75" t="s">
        <v>478</v>
      </c>
      <c r="B199" s="259"/>
      <c r="C199" s="259"/>
      <c r="D199" s="259"/>
      <c r="E199" s="124" t="s">
        <v>392</v>
      </c>
      <c r="F199" s="124" t="s">
        <v>391</v>
      </c>
      <c r="G199" s="3" t="s">
        <v>516</v>
      </c>
      <c r="H199" s="3" t="s">
        <v>517</v>
      </c>
      <c r="I199" s="3" t="s">
        <v>396</v>
      </c>
      <c r="J199" s="3" t="s">
        <v>391</v>
      </c>
      <c r="K199" s="259"/>
    </row>
    <row r="200" spans="1:11" ht="54" customHeight="1">
      <c r="A200" s="314" t="s">
        <v>242</v>
      </c>
      <c r="B200" s="4" t="s">
        <v>74</v>
      </c>
      <c r="C200" s="125" t="s">
        <v>575</v>
      </c>
      <c r="D200" s="125" t="s">
        <v>576</v>
      </c>
      <c r="E200" s="131">
        <v>1</v>
      </c>
      <c r="F200" s="56" t="s">
        <v>577</v>
      </c>
      <c r="G200" s="131">
        <v>0</v>
      </c>
      <c r="H200" s="131">
        <v>1</v>
      </c>
      <c r="I200" s="131"/>
      <c r="J200" s="131"/>
      <c r="K200" s="54" t="s">
        <v>578</v>
      </c>
    </row>
    <row r="201" spans="1:11" ht="54" customHeight="1">
      <c r="A201" s="315"/>
      <c r="B201" s="125" t="s">
        <v>75</v>
      </c>
      <c r="C201" s="125" t="s">
        <v>118</v>
      </c>
      <c r="D201" s="125" t="s">
        <v>270</v>
      </c>
      <c r="E201" s="132" t="s">
        <v>579</v>
      </c>
      <c r="F201" s="125"/>
      <c r="G201" s="134">
        <v>0</v>
      </c>
      <c r="H201" s="132">
        <v>1</v>
      </c>
      <c r="I201" s="125"/>
      <c r="J201" s="125"/>
      <c r="K201" s="54" t="s">
        <v>578</v>
      </c>
    </row>
    <row r="202" spans="1:11" ht="70.5" customHeight="1">
      <c r="A202" s="315"/>
      <c r="B202" s="125" t="s">
        <v>76</v>
      </c>
      <c r="C202" s="125" t="s">
        <v>77</v>
      </c>
      <c r="D202" s="125" t="s">
        <v>580</v>
      </c>
      <c r="E202" s="132" t="s">
        <v>581</v>
      </c>
      <c r="F202" s="125" t="s">
        <v>582</v>
      </c>
      <c r="G202" s="134">
        <v>0</v>
      </c>
      <c r="H202" s="132">
        <v>1</v>
      </c>
      <c r="I202" s="125"/>
      <c r="J202" s="125"/>
      <c r="K202" s="54" t="s">
        <v>578</v>
      </c>
    </row>
    <row r="203" spans="1:11" ht="52.5" customHeight="1">
      <c r="A203" s="315"/>
      <c r="B203" s="266" t="s">
        <v>119</v>
      </c>
      <c r="C203" s="125" t="s">
        <v>79</v>
      </c>
      <c r="D203" s="125" t="s">
        <v>583</v>
      </c>
      <c r="E203" s="132" t="s">
        <v>584</v>
      </c>
      <c r="F203" s="125" t="s">
        <v>585</v>
      </c>
      <c r="G203" s="134">
        <v>0</v>
      </c>
      <c r="H203" s="132">
        <v>1</v>
      </c>
      <c r="I203" s="132"/>
      <c r="J203" s="132"/>
      <c r="K203" s="54" t="s">
        <v>78</v>
      </c>
    </row>
    <row r="204" spans="1:11" ht="103.5" customHeight="1">
      <c r="A204" s="315"/>
      <c r="B204" s="294"/>
      <c r="C204" s="125" t="s">
        <v>344</v>
      </c>
      <c r="D204" s="125" t="s">
        <v>586</v>
      </c>
      <c r="E204" s="19">
        <f>1000/5000</f>
        <v>0.2</v>
      </c>
      <c r="F204" s="125" t="s">
        <v>587</v>
      </c>
      <c r="G204" s="132">
        <v>0.8</v>
      </c>
      <c r="H204" s="132">
        <v>1</v>
      </c>
      <c r="I204" s="132"/>
      <c r="J204" s="132"/>
      <c r="K204" s="54" t="s">
        <v>78</v>
      </c>
    </row>
    <row r="205" spans="1:11" ht="72">
      <c r="A205" s="315"/>
      <c r="B205" s="125" t="s">
        <v>80</v>
      </c>
      <c r="C205" s="125" t="s">
        <v>81</v>
      </c>
      <c r="D205" s="125" t="s">
        <v>590</v>
      </c>
      <c r="E205" s="132">
        <v>1</v>
      </c>
      <c r="F205" s="125"/>
      <c r="G205" s="134">
        <v>0</v>
      </c>
      <c r="H205" s="132">
        <v>1</v>
      </c>
      <c r="I205" s="132"/>
      <c r="J205" s="132"/>
      <c r="K205" s="54" t="s">
        <v>78</v>
      </c>
    </row>
    <row r="206" spans="1:11" ht="165.75" customHeight="1">
      <c r="A206" s="315"/>
      <c r="B206" s="125" t="s">
        <v>82</v>
      </c>
      <c r="C206" s="125" t="s">
        <v>83</v>
      </c>
      <c r="D206" s="125" t="s">
        <v>588</v>
      </c>
      <c r="E206" s="132">
        <v>1</v>
      </c>
      <c r="F206" s="125" t="s">
        <v>591</v>
      </c>
      <c r="G206" s="134">
        <v>0</v>
      </c>
      <c r="H206" s="132">
        <v>1</v>
      </c>
      <c r="I206" s="125"/>
      <c r="J206" s="125"/>
      <c r="K206" s="54" t="s">
        <v>578</v>
      </c>
    </row>
    <row r="207" spans="1:11" ht="64.5" customHeight="1">
      <c r="A207" s="315"/>
      <c r="B207" s="126" t="s">
        <v>66</v>
      </c>
      <c r="C207" s="128" t="s">
        <v>67</v>
      </c>
      <c r="D207" s="128" t="s">
        <v>68</v>
      </c>
      <c r="E207" s="27">
        <v>0.4</v>
      </c>
      <c r="F207" s="133" t="s">
        <v>589</v>
      </c>
      <c r="G207" s="66">
        <v>0</v>
      </c>
      <c r="H207" s="27">
        <v>1</v>
      </c>
      <c r="I207" s="27"/>
      <c r="J207" s="27"/>
      <c r="K207" s="126" t="s">
        <v>69</v>
      </c>
    </row>
    <row r="208" spans="1:11" ht="59.25" customHeight="1">
      <c r="A208" s="315"/>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302" t="s">
        <v>241</v>
      </c>
      <c r="B210" s="302"/>
      <c r="C210" s="302"/>
      <c r="D210" s="302"/>
      <c r="E210" s="302"/>
      <c r="F210" s="302"/>
      <c r="G210" s="302"/>
      <c r="H210" s="302"/>
      <c r="I210" s="302"/>
      <c r="J210" s="302"/>
      <c r="K210" s="302"/>
    </row>
    <row r="211" spans="1:11" ht="27" customHeight="1">
      <c r="A211" s="317" t="s">
        <v>331</v>
      </c>
      <c r="B211" s="317"/>
      <c r="C211" s="317"/>
      <c r="D211" s="317"/>
      <c r="E211" s="317"/>
      <c r="F211" s="317"/>
      <c r="G211" s="317"/>
      <c r="H211" s="317"/>
      <c r="I211" s="317"/>
      <c r="J211" s="317"/>
      <c r="K211" s="317"/>
    </row>
    <row r="212" spans="1:11" s="33" customFormat="1" ht="35.25" customHeight="1">
      <c r="A212" s="46" t="s">
        <v>477</v>
      </c>
      <c r="B212" s="259" t="s">
        <v>479</v>
      </c>
      <c r="C212" s="259" t="s">
        <v>514</v>
      </c>
      <c r="D212" s="259" t="s">
        <v>3</v>
      </c>
      <c r="E212" s="259" t="s">
        <v>528</v>
      </c>
      <c r="F212" s="259"/>
      <c r="G212" s="276" t="s">
        <v>515</v>
      </c>
      <c r="H212" s="277"/>
      <c r="I212" s="277"/>
      <c r="J212" s="278"/>
      <c r="K212" s="259" t="s">
        <v>394</v>
      </c>
    </row>
    <row r="213" spans="1:11" s="33" customFormat="1" ht="36">
      <c r="A213" s="46" t="s">
        <v>478</v>
      </c>
      <c r="B213" s="259"/>
      <c r="C213" s="259"/>
      <c r="D213" s="259"/>
      <c r="E213" s="124" t="s">
        <v>392</v>
      </c>
      <c r="F213" s="124" t="s">
        <v>391</v>
      </c>
      <c r="G213" s="3" t="s">
        <v>516</v>
      </c>
      <c r="H213" s="3" t="s">
        <v>517</v>
      </c>
      <c r="I213" s="3" t="s">
        <v>396</v>
      </c>
      <c r="J213" s="3" t="s">
        <v>391</v>
      </c>
      <c r="K213" s="259"/>
    </row>
    <row r="214" spans="1:11" ht="96">
      <c r="A214" s="266" t="s">
        <v>242</v>
      </c>
      <c r="B214" s="125" t="s">
        <v>243</v>
      </c>
      <c r="C214" s="125" t="s">
        <v>244</v>
      </c>
      <c r="D214" s="125" t="s">
        <v>245</v>
      </c>
      <c r="E214" s="80" t="s">
        <v>451</v>
      </c>
      <c r="F214" s="125" t="s">
        <v>452</v>
      </c>
      <c r="G214" s="134">
        <v>0</v>
      </c>
      <c r="H214" s="132">
        <v>1</v>
      </c>
      <c r="I214" s="125"/>
      <c r="J214" s="125"/>
      <c r="K214" s="125" t="s">
        <v>246</v>
      </c>
    </row>
    <row r="215" spans="1:11" ht="72">
      <c r="A215" s="268"/>
      <c r="B215" s="125" t="s">
        <v>247</v>
      </c>
      <c r="C215" s="125" t="s">
        <v>248</v>
      </c>
      <c r="D215" s="125" t="s">
        <v>249</v>
      </c>
      <c r="E215" s="132">
        <v>1</v>
      </c>
      <c r="F215" s="125" t="s">
        <v>453</v>
      </c>
      <c r="G215" s="134">
        <v>0</v>
      </c>
      <c r="H215" s="132">
        <v>1</v>
      </c>
      <c r="I215" s="132"/>
      <c r="J215" s="132"/>
      <c r="K215" s="4" t="s">
        <v>127</v>
      </c>
    </row>
    <row r="216" spans="1:11" ht="48">
      <c r="A216" s="268"/>
      <c r="B216" s="125" t="s">
        <v>250</v>
      </c>
      <c r="C216" s="125" t="s">
        <v>251</v>
      </c>
      <c r="D216" s="125" t="s">
        <v>252</v>
      </c>
      <c r="E216" s="132">
        <v>1</v>
      </c>
      <c r="F216" s="125" t="s">
        <v>454</v>
      </c>
      <c r="G216" s="134">
        <v>0</v>
      </c>
      <c r="H216" s="132">
        <v>1</v>
      </c>
      <c r="I216" s="132"/>
      <c r="J216" s="132"/>
      <c r="K216" s="4" t="s">
        <v>253</v>
      </c>
    </row>
    <row r="217" spans="1:11" ht="60">
      <c r="A217" s="268"/>
      <c r="B217" s="125" t="s">
        <v>254</v>
      </c>
      <c r="C217" s="125" t="s">
        <v>255</v>
      </c>
      <c r="D217" s="125" t="s">
        <v>256</v>
      </c>
      <c r="E217" s="81">
        <v>24927184</v>
      </c>
      <c r="F217" s="125" t="s">
        <v>627</v>
      </c>
      <c r="G217" s="134">
        <v>0</v>
      </c>
      <c r="H217" s="132">
        <v>1</v>
      </c>
      <c r="I217" s="81"/>
      <c r="J217" s="81"/>
      <c r="K217" s="4" t="s">
        <v>127</v>
      </c>
    </row>
    <row r="218" spans="1:11" ht="62.25" customHeight="1">
      <c r="A218" s="268"/>
      <c r="B218" s="266" t="s">
        <v>257</v>
      </c>
      <c r="C218" s="125" t="s">
        <v>258</v>
      </c>
      <c r="D218" s="125" t="s">
        <v>259</v>
      </c>
      <c r="E218" s="134">
        <v>220</v>
      </c>
      <c r="F218" s="125" t="s">
        <v>626</v>
      </c>
      <c r="G218" s="134">
        <v>0</v>
      </c>
      <c r="H218" s="132">
        <v>1</v>
      </c>
      <c r="I218" s="125"/>
      <c r="J218" s="125"/>
      <c r="K218" s="4" t="s">
        <v>260</v>
      </c>
    </row>
    <row r="219" spans="1:11" ht="64.5" customHeight="1">
      <c r="A219" s="268"/>
      <c r="B219" s="266"/>
      <c r="C219" s="125" t="s">
        <v>261</v>
      </c>
      <c r="D219" s="125" t="s">
        <v>262</v>
      </c>
      <c r="E219" s="132">
        <v>0.4</v>
      </c>
      <c r="F219" s="125" t="s">
        <v>455</v>
      </c>
      <c r="G219" s="134">
        <v>0</v>
      </c>
      <c r="H219" s="132">
        <v>0.7</v>
      </c>
      <c r="I219" s="132"/>
      <c r="J219" s="132"/>
      <c r="K219" s="4" t="s">
        <v>263</v>
      </c>
    </row>
    <row r="220" spans="1:11" ht="47.25" customHeight="1">
      <c r="A220" s="268"/>
      <c r="B220" s="125" t="s">
        <v>264</v>
      </c>
      <c r="C220" s="125" t="s">
        <v>265</v>
      </c>
      <c r="D220" s="125" t="s">
        <v>266</v>
      </c>
      <c r="E220" s="132">
        <v>0.7</v>
      </c>
      <c r="F220" s="125" t="s">
        <v>456</v>
      </c>
      <c r="G220" s="134">
        <v>0</v>
      </c>
      <c r="H220" s="132">
        <v>0.7</v>
      </c>
      <c r="I220" s="132"/>
      <c r="J220" s="132"/>
      <c r="K220" s="4" t="s">
        <v>267</v>
      </c>
    </row>
    <row r="221" spans="1:11" ht="61.5" customHeight="1">
      <c r="A221" s="268"/>
      <c r="B221" s="126" t="s">
        <v>66</v>
      </c>
      <c r="C221" s="128" t="s">
        <v>67</v>
      </c>
      <c r="D221" s="128" t="s">
        <v>68</v>
      </c>
      <c r="E221" s="27">
        <v>0.5</v>
      </c>
      <c r="F221" s="125" t="s">
        <v>457</v>
      </c>
      <c r="G221" s="66">
        <v>0</v>
      </c>
      <c r="H221" s="27">
        <v>1</v>
      </c>
      <c r="I221" s="27"/>
      <c r="J221" s="27"/>
      <c r="K221" s="126" t="s">
        <v>69</v>
      </c>
    </row>
    <row r="222" spans="1:11" ht="60">
      <c r="A222" s="268"/>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60" t="s">
        <v>670</v>
      </c>
      <c r="B225" s="260"/>
      <c r="C225" s="260"/>
      <c r="D225" s="260"/>
      <c r="E225" s="260"/>
      <c r="F225" s="260"/>
      <c r="G225" s="260"/>
      <c r="H225" s="260"/>
      <c r="I225" s="260"/>
      <c r="J225" s="260"/>
      <c r="K225" s="260"/>
    </row>
    <row r="226" spans="1:11" s="33" customFormat="1" ht="37.5" customHeight="1">
      <c r="A226" s="322" t="s">
        <v>1</v>
      </c>
      <c r="B226" s="259" t="s">
        <v>2</v>
      </c>
      <c r="C226" s="259" t="s">
        <v>527</v>
      </c>
      <c r="D226" s="313" t="s">
        <v>3</v>
      </c>
      <c r="E226" s="259" t="s">
        <v>528</v>
      </c>
      <c r="F226" s="259"/>
      <c r="G226" s="276" t="s">
        <v>515</v>
      </c>
      <c r="H226" s="277"/>
      <c r="I226" s="277"/>
      <c r="J226" s="278"/>
      <c r="K226" s="259" t="s">
        <v>5</v>
      </c>
    </row>
    <row r="227" spans="1:11" s="33" customFormat="1" ht="36">
      <c r="A227" s="322"/>
      <c r="B227" s="259"/>
      <c r="C227" s="259"/>
      <c r="D227" s="313"/>
      <c r="E227" s="124" t="s">
        <v>392</v>
      </c>
      <c r="F227" s="124" t="s">
        <v>391</v>
      </c>
      <c r="G227" s="3" t="s">
        <v>516</v>
      </c>
      <c r="H227" s="3" t="s">
        <v>517</v>
      </c>
      <c r="I227" s="3" t="s">
        <v>396</v>
      </c>
      <c r="J227" s="3" t="s">
        <v>391</v>
      </c>
      <c r="K227" s="259"/>
    </row>
    <row r="228" spans="1:11" ht="391.5" customHeight="1">
      <c r="A228" s="266" t="s">
        <v>120</v>
      </c>
      <c r="B228" s="266" t="s">
        <v>121</v>
      </c>
      <c r="C228" s="266" t="s">
        <v>332</v>
      </c>
      <c r="D228" s="125" t="s">
        <v>122</v>
      </c>
      <c r="E228" s="128" t="s">
        <v>722</v>
      </c>
      <c r="F228" s="137" t="s">
        <v>720</v>
      </c>
      <c r="G228" s="134">
        <v>0</v>
      </c>
      <c r="H228" s="132">
        <v>1</v>
      </c>
      <c r="I228" s="134"/>
      <c r="J228" s="134"/>
      <c r="K228" s="125" t="s">
        <v>123</v>
      </c>
    </row>
    <row r="229" spans="1:11" ht="234" customHeight="1">
      <c r="A229" s="268"/>
      <c r="B229" s="266"/>
      <c r="C229" s="266"/>
      <c r="D229" s="125" t="s">
        <v>468</v>
      </c>
      <c r="E229" s="77">
        <v>86</v>
      </c>
      <c r="F229" s="133" t="s">
        <v>593</v>
      </c>
      <c r="G229" s="77">
        <v>0</v>
      </c>
      <c r="H229" s="131"/>
      <c r="I229" s="134"/>
      <c r="J229" s="134"/>
      <c r="K229" s="125" t="s">
        <v>123</v>
      </c>
    </row>
    <row r="230" spans="1:11" ht="62.25" customHeight="1">
      <c r="A230" s="268"/>
      <c r="B230" s="294"/>
      <c r="C230" s="294"/>
      <c r="D230" s="125" t="s">
        <v>374</v>
      </c>
      <c r="E230" s="77">
        <v>1</v>
      </c>
      <c r="F230" s="133" t="s">
        <v>592</v>
      </c>
      <c r="G230" s="77">
        <v>0</v>
      </c>
      <c r="H230" s="77">
        <v>4</v>
      </c>
      <c r="I230" s="133"/>
      <c r="J230" s="133"/>
      <c r="K230" s="125" t="s">
        <v>123</v>
      </c>
    </row>
    <row r="231" spans="1:11" ht="183.75" customHeight="1">
      <c r="A231" s="268"/>
      <c r="B231" s="294"/>
      <c r="C231" s="294"/>
      <c r="D231" s="125" t="s">
        <v>333</v>
      </c>
      <c r="E231" s="77">
        <v>1</v>
      </c>
      <c r="F231" s="133" t="s">
        <v>721</v>
      </c>
      <c r="G231" s="77">
        <v>0</v>
      </c>
      <c r="H231" s="77">
        <v>1</v>
      </c>
      <c r="I231" s="133"/>
      <c r="J231" s="133"/>
      <c r="K231" s="125" t="s">
        <v>123</v>
      </c>
    </row>
    <row r="232" spans="1:11" ht="58.5" customHeight="1">
      <c r="A232" s="268"/>
      <c r="B232" s="133" t="s">
        <v>66</v>
      </c>
      <c r="C232" s="56" t="s">
        <v>67</v>
      </c>
      <c r="D232" s="56" t="s">
        <v>68</v>
      </c>
      <c r="E232" s="78">
        <v>1</v>
      </c>
      <c r="F232" s="133" t="s">
        <v>460</v>
      </c>
      <c r="G232" s="79">
        <v>0</v>
      </c>
      <c r="H232" s="78">
        <v>1</v>
      </c>
      <c r="I232" s="78"/>
      <c r="J232" s="78"/>
      <c r="K232" s="125" t="s">
        <v>123</v>
      </c>
    </row>
    <row r="233" spans="1:11" ht="120">
      <c r="A233" s="268"/>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23" t="s">
        <v>327</v>
      </c>
      <c r="B236" s="323"/>
      <c r="C236" s="323"/>
      <c r="D236" s="323"/>
      <c r="E236" s="323"/>
      <c r="F236" s="323"/>
      <c r="G236" s="323"/>
      <c r="H236" s="323"/>
      <c r="I236" s="323"/>
      <c r="J236" s="323"/>
      <c r="K236" s="323"/>
    </row>
    <row r="237" spans="1:11" s="33" customFormat="1" ht="35.25" customHeight="1">
      <c r="A237" s="46" t="s">
        <v>477</v>
      </c>
      <c r="B237" s="259" t="s">
        <v>479</v>
      </c>
      <c r="C237" s="259" t="s">
        <v>514</v>
      </c>
      <c r="D237" s="259" t="s">
        <v>3</v>
      </c>
      <c r="E237" s="259" t="s">
        <v>528</v>
      </c>
      <c r="F237" s="259"/>
      <c r="G237" s="276" t="s">
        <v>515</v>
      </c>
      <c r="H237" s="277"/>
      <c r="I237" s="277"/>
      <c r="J237" s="278"/>
      <c r="K237" s="259" t="s">
        <v>394</v>
      </c>
    </row>
    <row r="238" spans="1:11" s="33" customFormat="1" ht="36">
      <c r="A238" s="46" t="s">
        <v>478</v>
      </c>
      <c r="B238" s="259"/>
      <c r="C238" s="259"/>
      <c r="D238" s="259"/>
      <c r="E238" s="124" t="s">
        <v>392</v>
      </c>
      <c r="F238" s="124" t="s">
        <v>391</v>
      </c>
      <c r="G238" s="3" t="s">
        <v>516</v>
      </c>
      <c r="H238" s="3" t="s">
        <v>517</v>
      </c>
      <c r="I238" s="3" t="s">
        <v>396</v>
      </c>
      <c r="J238" s="3" t="s">
        <v>391</v>
      </c>
      <c r="K238" s="259"/>
    </row>
    <row r="239" spans="1:11" ht="65.25" customHeight="1">
      <c r="A239" s="264" t="s">
        <v>84</v>
      </c>
      <c r="B239" s="266" t="s">
        <v>124</v>
      </c>
      <c r="C239" s="266" t="s">
        <v>125</v>
      </c>
      <c r="D239" s="19" t="s">
        <v>126</v>
      </c>
      <c r="E239" s="38">
        <v>179</v>
      </c>
      <c r="F239" s="133" t="s">
        <v>462</v>
      </c>
      <c r="G239" s="131">
        <v>0</v>
      </c>
      <c r="H239" s="131" t="s">
        <v>129</v>
      </c>
      <c r="I239" s="131"/>
      <c r="J239" s="131"/>
      <c r="K239" s="136" t="s">
        <v>127</v>
      </c>
    </row>
    <row r="240" spans="1:11" ht="42" customHeight="1">
      <c r="A240" s="264"/>
      <c r="B240" s="266"/>
      <c r="C240" s="266"/>
      <c r="D240" s="128" t="s">
        <v>128</v>
      </c>
      <c r="E240" s="19">
        <v>1</v>
      </c>
      <c r="F240" s="133" t="s">
        <v>463</v>
      </c>
      <c r="G240" s="131">
        <v>0</v>
      </c>
      <c r="H240" s="19">
        <v>1</v>
      </c>
      <c r="I240" s="19"/>
      <c r="J240" s="19"/>
      <c r="K240" s="136" t="s">
        <v>127</v>
      </c>
    </row>
    <row r="241" spans="1:11" ht="40.5" customHeight="1">
      <c r="A241" s="264"/>
      <c r="B241" s="126" t="s">
        <v>66</v>
      </c>
      <c r="C241" s="128" t="s">
        <v>67</v>
      </c>
      <c r="D241" s="128" t="s">
        <v>68</v>
      </c>
      <c r="E241" s="27">
        <v>1</v>
      </c>
      <c r="F241" s="133" t="s">
        <v>464</v>
      </c>
      <c r="G241" s="66">
        <v>0</v>
      </c>
      <c r="H241" s="27">
        <v>1</v>
      </c>
      <c r="I241" s="27"/>
      <c r="J241" s="27"/>
      <c r="K241" s="136" t="s">
        <v>127</v>
      </c>
    </row>
    <row r="242" spans="1:11" ht="60">
      <c r="A242" s="264"/>
      <c r="B242" s="126" t="s">
        <v>70</v>
      </c>
      <c r="C242" s="128" t="s">
        <v>71</v>
      </c>
      <c r="D242" s="128" t="s">
        <v>72</v>
      </c>
      <c r="E242" s="19">
        <v>1</v>
      </c>
      <c r="F242" s="133" t="s">
        <v>465</v>
      </c>
      <c r="G242" s="66">
        <v>0</v>
      </c>
      <c r="H242" s="27">
        <v>1</v>
      </c>
      <c r="I242" s="27"/>
      <c r="J242" s="27"/>
      <c r="K242" s="136" t="s">
        <v>127</v>
      </c>
    </row>
    <row r="243" spans="8:11" ht="12.75">
      <c r="H243" s="263" t="s">
        <v>657</v>
      </c>
      <c r="I243" s="263"/>
      <c r="J243" s="263"/>
      <c r="K243" s="263"/>
    </row>
    <row r="244" ht="12">
      <c r="A244" s="1" t="s">
        <v>623</v>
      </c>
    </row>
    <row r="248" spans="1:2" ht="12">
      <c r="A248" s="321" t="s">
        <v>714</v>
      </c>
      <c r="B248" s="321"/>
    </row>
    <row r="249" spans="1:2" ht="12">
      <c r="A249" s="320" t="s">
        <v>715</v>
      </c>
      <c r="B249" s="320"/>
    </row>
  </sheetData>
  <sheetProtection/>
  <mergeCells count="182">
    <mergeCell ref="A1:K1"/>
    <mergeCell ref="A2:K2"/>
    <mergeCell ref="A3:K3"/>
    <mergeCell ref="B4:B5"/>
    <mergeCell ref="C4:C5"/>
    <mergeCell ref="D4:D5"/>
    <mergeCell ref="E4:F4"/>
    <mergeCell ref="G4:J4"/>
    <mergeCell ref="K4:K5"/>
    <mergeCell ref="A6:A21"/>
    <mergeCell ref="F6:F7"/>
    <mergeCell ref="B8:B12"/>
    <mergeCell ref="B13:B14"/>
    <mergeCell ref="B15:B16"/>
    <mergeCell ref="B17:B21"/>
    <mergeCell ref="A22:A34"/>
    <mergeCell ref="B23:B24"/>
    <mergeCell ref="B26:B27"/>
    <mergeCell ref="B28:B32"/>
    <mergeCell ref="B33:B34"/>
    <mergeCell ref="A35:A47"/>
    <mergeCell ref="B36:B39"/>
    <mergeCell ref="B41:B42"/>
    <mergeCell ref="B43:B47"/>
    <mergeCell ref="A48:A51"/>
    <mergeCell ref="A52:K52"/>
    <mergeCell ref="A53:K53"/>
    <mergeCell ref="A54:K54"/>
    <mergeCell ref="B55:B56"/>
    <mergeCell ref="C55:C56"/>
    <mergeCell ref="D55:D56"/>
    <mergeCell ref="E55:F55"/>
    <mergeCell ref="K55:K56"/>
    <mergeCell ref="G55:J55"/>
    <mergeCell ref="A57:A58"/>
    <mergeCell ref="B57:B58"/>
    <mergeCell ref="A61:A62"/>
    <mergeCell ref="A63:A64"/>
    <mergeCell ref="A66:A74"/>
    <mergeCell ref="B68:B69"/>
    <mergeCell ref="A75:K75"/>
    <mergeCell ref="A76:K76"/>
    <mergeCell ref="A77:K78"/>
    <mergeCell ref="B79:B80"/>
    <mergeCell ref="C79:C80"/>
    <mergeCell ref="D79:D80"/>
    <mergeCell ref="E79:F79"/>
    <mergeCell ref="K79:K80"/>
    <mergeCell ref="G79:J79"/>
    <mergeCell ref="A81:A85"/>
    <mergeCell ref="A87:K87"/>
    <mergeCell ref="A88:K88"/>
    <mergeCell ref="B89:B90"/>
    <mergeCell ref="C89:C90"/>
    <mergeCell ref="D89:D90"/>
    <mergeCell ref="E89:F89"/>
    <mergeCell ref="K89:K90"/>
    <mergeCell ref="G89:J89"/>
    <mergeCell ref="A91:A98"/>
    <mergeCell ref="B91:B93"/>
    <mergeCell ref="A99:A100"/>
    <mergeCell ref="A101:K101"/>
    <mergeCell ref="A102:K102"/>
    <mergeCell ref="B103:B104"/>
    <mergeCell ref="C103:C104"/>
    <mergeCell ref="D103:D104"/>
    <mergeCell ref="E103:F103"/>
    <mergeCell ref="G103:J103"/>
    <mergeCell ref="G115:J115"/>
    <mergeCell ref="B115:B116"/>
    <mergeCell ref="C115:C116"/>
    <mergeCell ref="D115:D116"/>
    <mergeCell ref="E115:F115"/>
    <mergeCell ref="K115:K116"/>
    <mergeCell ref="K103:K104"/>
    <mergeCell ref="A117:A129"/>
    <mergeCell ref="B117:B119"/>
    <mergeCell ref="C117:C119"/>
    <mergeCell ref="B125:B126"/>
    <mergeCell ref="A105:A111"/>
    <mergeCell ref="B105:B109"/>
    <mergeCell ref="C105:C108"/>
    <mergeCell ref="A113:K113"/>
    <mergeCell ref="A114:K114"/>
    <mergeCell ref="A130:K130"/>
    <mergeCell ref="A131:K131"/>
    <mergeCell ref="A132:K132"/>
    <mergeCell ref="B133:B134"/>
    <mergeCell ref="C133:C134"/>
    <mergeCell ref="D133:D134"/>
    <mergeCell ref="E133:F133"/>
    <mergeCell ref="K133:K134"/>
    <mergeCell ref="G133:J133"/>
    <mergeCell ref="B135:B136"/>
    <mergeCell ref="C135:C136"/>
    <mergeCell ref="D135:D136"/>
    <mergeCell ref="E135:E136"/>
    <mergeCell ref="G135:G136"/>
    <mergeCell ref="B137:B138"/>
    <mergeCell ref="G139:G140"/>
    <mergeCell ref="I139:I140"/>
    <mergeCell ref="K139:K140"/>
    <mergeCell ref="B141:B144"/>
    <mergeCell ref="A146:A151"/>
    <mergeCell ref="B146:B150"/>
    <mergeCell ref="H139:H140"/>
    <mergeCell ref="B139:B140"/>
    <mergeCell ref="C139:C140"/>
    <mergeCell ref="D139:D140"/>
    <mergeCell ref="K154:K155"/>
    <mergeCell ref="G154:J154"/>
    <mergeCell ref="A156:A162"/>
    <mergeCell ref="A152:K152"/>
    <mergeCell ref="A135:A145"/>
    <mergeCell ref="H135:H136"/>
    <mergeCell ref="I135:I136"/>
    <mergeCell ref="K135:K136"/>
    <mergeCell ref="A153:K153"/>
    <mergeCell ref="E139:E140"/>
    <mergeCell ref="B182:B183"/>
    <mergeCell ref="C182:C183"/>
    <mergeCell ref="B154:B155"/>
    <mergeCell ref="C154:C155"/>
    <mergeCell ref="D154:D155"/>
    <mergeCell ref="E154:F154"/>
    <mergeCell ref="A163:A173"/>
    <mergeCell ref="B166:B167"/>
    <mergeCell ref="C166:C167"/>
    <mergeCell ref="A174:A178"/>
    <mergeCell ref="A180:K180"/>
    <mergeCell ref="D182:D183"/>
    <mergeCell ref="E182:F182"/>
    <mergeCell ref="K182:K183"/>
    <mergeCell ref="G182:J182"/>
    <mergeCell ref="A181:K181"/>
    <mergeCell ref="C192:C193"/>
    <mergeCell ref="A194:A195"/>
    <mergeCell ref="A184:A192"/>
    <mergeCell ref="B192:B193"/>
    <mergeCell ref="A197:K197"/>
    <mergeCell ref="B198:B199"/>
    <mergeCell ref="C198:C199"/>
    <mergeCell ref="D198:D199"/>
    <mergeCell ref="E198:F198"/>
    <mergeCell ref="G198:J198"/>
    <mergeCell ref="K198:K199"/>
    <mergeCell ref="A200:A208"/>
    <mergeCell ref="B203:B204"/>
    <mergeCell ref="A210:K210"/>
    <mergeCell ref="A211:K211"/>
    <mergeCell ref="B212:B213"/>
    <mergeCell ref="C212:C213"/>
    <mergeCell ref="D212:D213"/>
    <mergeCell ref="E212:F212"/>
    <mergeCell ref="G212:J212"/>
    <mergeCell ref="K212:K213"/>
    <mergeCell ref="A214:A222"/>
    <mergeCell ref="B218:B219"/>
    <mergeCell ref="A225:K225"/>
    <mergeCell ref="A226:A227"/>
    <mergeCell ref="B226:B227"/>
    <mergeCell ref="C226:C227"/>
    <mergeCell ref="D226:D227"/>
    <mergeCell ref="E226:F226"/>
    <mergeCell ref="G226:J226"/>
    <mergeCell ref="K226:K227"/>
    <mergeCell ref="A228:A233"/>
    <mergeCell ref="B228:B231"/>
    <mergeCell ref="C228:C231"/>
    <mergeCell ref="A236:K236"/>
    <mergeCell ref="B237:B238"/>
    <mergeCell ref="C237:C238"/>
    <mergeCell ref="D237:D238"/>
    <mergeCell ref="E237:F237"/>
    <mergeCell ref="G237:J237"/>
    <mergeCell ref="A249:B249"/>
    <mergeCell ref="K237:K238"/>
    <mergeCell ref="A239:A242"/>
    <mergeCell ref="B239:B240"/>
    <mergeCell ref="C239:C240"/>
    <mergeCell ref="H243:K243"/>
    <mergeCell ref="A248:B248"/>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S203"/>
  <sheetViews>
    <sheetView tabSelected="1" zoomScale="90" zoomScaleNormal="90" zoomScalePageLayoutView="0" workbookViewId="0" topLeftCell="A1">
      <selection activeCell="C3" sqref="C3:J3"/>
    </sheetView>
  </sheetViews>
  <sheetFormatPr defaultColWidth="11.421875" defaultRowHeight="15"/>
  <cols>
    <col min="1" max="1" width="21.8515625" style="24" customWidth="1"/>
    <col min="2" max="2" width="19.7109375" style="24" customWidth="1"/>
    <col min="3" max="3" width="24.7109375" style="43" customWidth="1"/>
    <col min="4" max="4" width="20.140625" style="43" customWidth="1"/>
    <col min="5" max="5" width="9.00390625" style="197" customWidth="1"/>
    <col min="6" max="6" width="9.140625" style="197" customWidth="1"/>
    <col min="7" max="7" width="8.28125" style="197" customWidth="1"/>
    <col min="8" max="8" width="49.28125" style="197" customWidth="1"/>
    <col min="9" max="9" width="14.140625" style="197" customWidth="1"/>
    <col min="10" max="10" width="24.57421875" style="24" customWidth="1"/>
    <col min="11" max="11" width="33.00390625" style="24" customWidth="1"/>
    <col min="12" max="12" width="11.28125" style="24" customWidth="1"/>
    <col min="13" max="13" width="11.421875" style="211" customWidth="1"/>
    <col min="14" max="16384" width="11.421875" style="24" customWidth="1"/>
  </cols>
  <sheetData>
    <row r="1" spans="1:13" ht="33" customHeight="1">
      <c r="A1" s="381"/>
      <c r="B1" s="381"/>
      <c r="C1" s="382" t="s">
        <v>1016</v>
      </c>
      <c r="D1" s="383"/>
      <c r="E1" s="383"/>
      <c r="F1" s="383"/>
      <c r="G1" s="383"/>
      <c r="H1" s="383"/>
      <c r="I1" s="383"/>
      <c r="J1" s="384"/>
      <c r="K1" s="372" t="s">
        <v>1316</v>
      </c>
      <c r="L1" s="372"/>
      <c r="M1" s="372"/>
    </row>
    <row r="2" spans="1:13" ht="33" customHeight="1">
      <c r="A2" s="381"/>
      <c r="B2" s="381"/>
      <c r="C2" s="385" t="s">
        <v>1006</v>
      </c>
      <c r="D2" s="385"/>
      <c r="E2" s="385"/>
      <c r="F2" s="385"/>
      <c r="G2" s="385"/>
      <c r="H2" s="385"/>
      <c r="I2" s="385"/>
      <c r="J2" s="385"/>
      <c r="K2" s="372" t="s">
        <v>1015</v>
      </c>
      <c r="L2" s="372"/>
      <c r="M2" s="372"/>
    </row>
    <row r="3" spans="1:13" ht="39" customHeight="1">
      <c r="A3" s="381"/>
      <c r="B3" s="381"/>
      <c r="C3" s="385" t="s">
        <v>1005</v>
      </c>
      <c r="D3" s="385"/>
      <c r="E3" s="385"/>
      <c r="F3" s="385"/>
      <c r="G3" s="385"/>
      <c r="H3" s="385"/>
      <c r="I3" s="385"/>
      <c r="J3" s="385"/>
      <c r="K3" s="373" t="s">
        <v>1150</v>
      </c>
      <c r="L3" s="373"/>
      <c r="M3" s="373"/>
    </row>
    <row r="4" spans="1:13" ht="32.25" customHeight="1">
      <c r="A4" s="296" t="s">
        <v>1017</v>
      </c>
      <c r="B4" s="296"/>
      <c r="C4" s="296"/>
      <c r="D4" s="296"/>
      <c r="E4" s="296"/>
      <c r="F4" s="296"/>
      <c r="G4" s="296"/>
      <c r="H4" s="296"/>
      <c r="I4" s="296"/>
      <c r="J4" s="296"/>
      <c r="K4" s="296"/>
      <c r="L4" s="296"/>
      <c r="M4" s="296"/>
    </row>
    <row r="5" spans="1:13" ht="21" customHeight="1">
      <c r="A5" s="352" t="s">
        <v>1352</v>
      </c>
      <c r="B5" s="352"/>
      <c r="C5" s="352"/>
      <c r="D5" s="352"/>
      <c r="E5" s="352"/>
      <c r="F5" s="352"/>
      <c r="G5" s="352"/>
      <c r="H5" s="352"/>
      <c r="I5" s="352"/>
      <c r="J5" s="352"/>
      <c r="K5" s="352"/>
      <c r="L5" s="352"/>
      <c r="M5" s="352"/>
    </row>
    <row r="6" spans="1:13" ht="28.5" customHeight="1">
      <c r="A6" s="266" t="s">
        <v>1272</v>
      </c>
      <c r="B6" s="298"/>
      <c r="C6" s="298"/>
      <c r="D6" s="298"/>
      <c r="E6" s="298"/>
      <c r="F6" s="298"/>
      <c r="G6" s="298"/>
      <c r="H6" s="298"/>
      <c r="I6" s="298"/>
      <c r="J6" s="298"/>
      <c r="K6" s="298"/>
      <c r="L6" s="298"/>
      <c r="M6" s="298"/>
    </row>
    <row r="7" spans="1:13" ht="24.75" customHeight="1">
      <c r="A7" s="353" t="s">
        <v>859</v>
      </c>
      <c r="B7" s="345" t="s">
        <v>860</v>
      </c>
      <c r="C7" s="345" t="s">
        <v>857</v>
      </c>
      <c r="D7" s="345" t="s">
        <v>858</v>
      </c>
      <c r="E7" s="345" t="s">
        <v>1268</v>
      </c>
      <c r="F7" s="345"/>
      <c r="G7" s="345" t="s">
        <v>1266</v>
      </c>
      <c r="H7" s="345"/>
      <c r="I7" s="345" t="s">
        <v>485</v>
      </c>
      <c r="J7" s="345" t="s">
        <v>1269</v>
      </c>
      <c r="K7" s="345"/>
      <c r="L7" s="345" t="s">
        <v>1013</v>
      </c>
      <c r="M7" s="345" t="s">
        <v>1265</v>
      </c>
    </row>
    <row r="8" spans="1:13" ht="35.25" customHeight="1">
      <c r="A8" s="353"/>
      <c r="B8" s="345"/>
      <c r="C8" s="345"/>
      <c r="D8" s="345"/>
      <c r="E8" s="208" t="s">
        <v>1018</v>
      </c>
      <c r="F8" s="208" t="s">
        <v>1019</v>
      </c>
      <c r="G8" s="208" t="s">
        <v>396</v>
      </c>
      <c r="H8" s="208" t="s">
        <v>1267</v>
      </c>
      <c r="I8" s="345"/>
      <c r="J8" s="231" t="s">
        <v>1010</v>
      </c>
      <c r="K8" s="231" t="s">
        <v>1151</v>
      </c>
      <c r="L8" s="345"/>
      <c r="M8" s="345"/>
    </row>
    <row r="9" spans="1:13" ht="51" customHeight="1">
      <c r="A9" s="266" t="s">
        <v>1020</v>
      </c>
      <c r="B9" s="225" t="s">
        <v>1021</v>
      </c>
      <c r="C9" s="210" t="s">
        <v>1022</v>
      </c>
      <c r="D9" s="210" t="s">
        <v>1023</v>
      </c>
      <c r="E9" s="228">
        <v>0</v>
      </c>
      <c r="F9" s="228">
        <v>1</v>
      </c>
      <c r="G9" s="240">
        <f>L197</f>
        <v>0.5353061491293645</v>
      </c>
      <c r="H9" s="237" t="s">
        <v>1349</v>
      </c>
      <c r="I9" s="226" t="s">
        <v>1024</v>
      </c>
      <c r="J9" s="246" t="s">
        <v>1385</v>
      </c>
      <c r="K9" s="94"/>
      <c r="L9" s="94"/>
      <c r="M9" s="245"/>
    </row>
    <row r="10" spans="1:13" ht="141.75" customHeight="1">
      <c r="A10" s="298"/>
      <c r="B10" s="270" t="s">
        <v>1025</v>
      </c>
      <c r="C10" s="270" t="s">
        <v>1026</v>
      </c>
      <c r="D10" s="270" t="s">
        <v>1027</v>
      </c>
      <c r="E10" s="286">
        <v>0</v>
      </c>
      <c r="F10" s="375">
        <v>1</v>
      </c>
      <c r="G10" s="375">
        <v>1</v>
      </c>
      <c r="H10" s="225" t="s">
        <v>1157</v>
      </c>
      <c r="I10" s="270" t="s">
        <v>861</v>
      </c>
      <c r="J10" s="270" t="s">
        <v>1372</v>
      </c>
      <c r="K10" s="94"/>
      <c r="L10" s="354">
        <f>(G10+G12+G13+G14+G15+G16+G17+G18)/8</f>
        <v>0.5833333333333333</v>
      </c>
      <c r="M10" s="357">
        <v>8</v>
      </c>
    </row>
    <row r="11" spans="1:13" ht="119.25" customHeight="1">
      <c r="A11" s="298"/>
      <c r="B11" s="374"/>
      <c r="C11" s="374"/>
      <c r="D11" s="374"/>
      <c r="E11" s="404"/>
      <c r="F11" s="376"/>
      <c r="G11" s="376"/>
      <c r="H11" s="225" t="s">
        <v>1158</v>
      </c>
      <c r="I11" s="374"/>
      <c r="J11" s="374"/>
      <c r="K11" s="94"/>
      <c r="L11" s="355"/>
      <c r="M11" s="358"/>
    </row>
    <row r="12" spans="1:13" ht="221.25" customHeight="1">
      <c r="A12" s="298"/>
      <c r="B12" s="225" t="s">
        <v>862</v>
      </c>
      <c r="C12" s="225" t="s">
        <v>1028</v>
      </c>
      <c r="D12" s="210" t="s">
        <v>1029</v>
      </c>
      <c r="E12" s="230">
        <v>0</v>
      </c>
      <c r="F12" s="19">
        <f>3/3</f>
        <v>1</v>
      </c>
      <c r="G12" s="19">
        <f>3/3</f>
        <v>1</v>
      </c>
      <c r="H12" s="225" t="s">
        <v>1212</v>
      </c>
      <c r="I12" s="210" t="s">
        <v>1159</v>
      </c>
      <c r="J12" s="246" t="s">
        <v>1385</v>
      </c>
      <c r="K12" s="94"/>
      <c r="L12" s="355"/>
      <c r="M12" s="358"/>
    </row>
    <row r="13" spans="1:13" ht="149.25" customHeight="1">
      <c r="A13" s="298"/>
      <c r="B13" s="225" t="s">
        <v>1030</v>
      </c>
      <c r="C13" s="210" t="s">
        <v>1031</v>
      </c>
      <c r="D13" s="210" t="s">
        <v>1032</v>
      </c>
      <c r="E13" s="227">
        <v>1</v>
      </c>
      <c r="F13" s="19">
        <f>7/7</f>
        <v>1</v>
      </c>
      <c r="G13" s="19">
        <v>0.5</v>
      </c>
      <c r="H13" s="225" t="s">
        <v>1160</v>
      </c>
      <c r="I13" s="225" t="s">
        <v>1161</v>
      </c>
      <c r="J13" s="246" t="s">
        <v>1385</v>
      </c>
      <c r="K13" s="94"/>
      <c r="L13" s="355"/>
      <c r="M13" s="358"/>
    </row>
    <row r="14" spans="1:13" ht="84">
      <c r="A14" s="298"/>
      <c r="B14" s="317" t="s">
        <v>969</v>
      </c>
      <c r="C14" s="317" t="s">
        <v>978</v>
      </c>
      <c r="D14" s="225" t="s">
        <v>1001</v>
      </c>
      <c r="E14" s="230">
        <v>0</v>
      </c>
      <c r="F14" s="228">
        <f>12/12</f>
        <v>1</v>
      </c>
      <c r="G14" s="228">
        <v>0.5</v>
      </c>
      <c r="H14" s="225" t="s">
        <v>1162</v>
      </c>
      <c r="I14" s="210" t="s">
        <v>1154</v>
      </c>
      <c r="J14" s="246" t="s">
        <v>1385</v>
      </c>
      <c r="K14" s="94"/>
      <c r="L14" s="355"/>
      <c r="M14" s="358"/>
    </row>
    <row r="15" spans="1:13" ht="72">
      <c r="A15" s="298"/>
      <c r="B15" s="317"/>
      <c r="C15" s="317"/>
      <c r="D15" s="225" t="s">
        <v>1033</v>
      </c>
      <c r="E15" s="230">
        <v>0</v>
      </c>
      <c r="F15" s="228">
        <f>6/6</f>
        <v>1</v>
      </c>
      <c r="G15" s="228">
        <f>4/6</f>
        <v>0.6666666666666666</v>
      </c>
      <c r="H15" s="225" t="s">
        <v>1202</v>
      </c>
      <c r="I15" s="210" t="s">
        <v>1154</v>
      </c>
      <c r="J15" s="246" t="s">
        <v>1385</v>
      </c>
      <c r="K15" s="94"/>
      <c r="L15" s="355"/>
      <c r="M15" s="358"/>
    </row>
    <row r="16" spans="1:13" ht="48">
      <c r="A16" s="298"/>
      <c r="B16" s="317"/>
      <c r="C16" s="210" t="s">
        <v>1034</v>
      </c>
      <c r="D16" s="210" t="s">
        <v>1035</v>
      </c>
      <c r="E16" s="230">
        <v>0</v>
      </c>
      <c r="F16" s="19">
        <f>16/16</f>
        <v>1</v>
      </c>
      <c r="G16" s="19">
        <v>0.5</v>
      </c>
      <c r="H16" s="225" t="s">
        <v>1163</v>
      </c>
      <c r="I16" s="210" t="s">
        <v>864</v>
      </c>
      <c r="J16" s="246" t="s">
        <v>1385</v>
      </c>
      <c r="K16" s="94"/>
      <c r="L16" s="355"/>
      <c r="M16" s="358"/>
    </row>
    <row r="17" spans="1:13" ht="60">
      <c r="A17" s="298"/>
      <c r="B17" s="317"/>
      <c r="C17" s="210" t="s">
        <v>863</v>
      </c>
      <c r="D17" s="210" t="s">
        <v>1008</v>
      </c>
      <c r="E17" s="230">
        <v>0</v>
      </c>
      <c r="F17" s="19">
        <f>14/14</f>
        <v>1</v>
      </c>
      <c r="G17" s="19">
        <v>0.5</v>
      </c>
      <c r="H17" s="225" t="s">
        <v>1164</v>
      </c>
      <c r="I17" s="210" t="s">
        <v>864</v>
      </c>
      <c r="J17" s="246" t="s">
        <v>1385</v>
      </c>
      <c r="K17" s="94"/>
      <c r="L17" s="355"/>
      <c r="M17" s="358"/>
    </row>
    <row r="18" spans="1:13" ht="84">
      <c r="A18" s="298"/>
      <c r="B18" s="317"/>
      <c r="C18" s="210" t="s">
        <v>970</v>
      </c>
      <c r="D18" s="210" t="s">
        <v>1036</v>
      </c>
      <c r="E18" s="230">
        <v>0</v>
      </c>
      <c r="F18" s="19">
        <f>1/1</f>
        <v>1</v>
      </c>
      <c r="G18" s="19">
        <v>0</v>
      </c>
      <c r="H18" s="225" t="s">
        <v>1213</v>
      </c>
      <c r="I18" s="210" t="s">
        <v>1374</v>
      </c>
      <c r="J18" s="243" t="s">
        <v>1373</v>
      </c>
      <c r="K18" s="254" t="s">
        <v>1391</v>
      </c>
      <c r="L18" s="356"/>
      <c r="M18" s="359"/>
    </row>
    <row r="19" spans="1:13" ht="21" customHeight="1">
      <c r="A19" s="352" t="s">
        <v>1353</v>
      </c>
      <c r="B19" s="352"/>
      <c r="C19" s="352"/>
      <c r="D19" s="352"/>
      <c r="E19" s="352"/>
      <c r="F19" s="352"/>
      <c r="G19" s="352"/>
      <c r="H19" s="352"/>
      <c r="I19" s="352"/>
      <c r="J19" s="352"/>
      <c r="K19" s="352"/>
      <c r="L19" s="352"/>
      <c r="M19" s="352"/>
    </row>
    <row r="20" spans="1:13" ht="28.5" customHeight="1">
      <c r="A20" s="266" t="s">
        <v>1348</v>
      </c>
      <c r="B20" s="298"/>
      <c r="C20" s="298"/>
      <c r="D20" s="298"/>
      <c r="E20" s="298"/>
      <c r="F20" s="298"/>
      <c r="G20" s="298"/>
      <c r="H20" s="298"/>
      <c r="I20" s="298"/>
      <c r="J20" s="298"/>
      <c r="K20" s="298"/>
      <c r="L20" s="298"/>
      <c r="M20" s="298"/>
    </row>
    <row r="21" spans="1:13" ht="24.75" customHeight="1">
      <c r="A21" s="353" t="s">
        <v>859</v>
      </c>
      <c r="B21" s="345" t="s">
        <v>860</v>
      </c>
      <c r="C21" s="345" t="s">
        <v>857</v>
      </c>
      <c r="D21" s="345" t="s">
        <v>858</v>
      </c>
      <c r="E21" s="345" t="s">
        <v>1268</v>
      </c>
      <c r="F21" s="345"/>
      <c r="G21" s="345" t="s">
        <v>1266</v>
      </c>
      <c r="H21" s="345"/>
      <c r="I21" s="345" t="s">
        <v>485</v>
      </c>
      <c r="J21" s="345" t="s">
        <v>1269</v>
      </c>
      <c r="K21" s="345"/>
      <c r="L21" s="345" t="s">
        <v>1013</v>
      </c>
      <c r="M21" s="345" t="s">
        <v>1265</v>
      </c>
    </row>
    <row r="22" spans="1:13" ht="35.25" customHeight="1">
      <c r="A22" s="353"/>
      <c r="B22" s="345"/>
      <c r="C22" s="345"/>
      <c r="D22" s="345"/>
      <c r="E22" s="208" t="s">
        <v>1018</v>
      </c>
      <c r="F22" s="208" t="s">
        <v>1019</v>
      </c>
      <c r="G22" s="208" t="s">
        <v>396</v>
      </c>
      <c r="H22" s="208" t="s">
        <v>1267</v>
      </c>
      <c r="I22" s="345"/>
      <c r="J22" s="242" t="s">
        <v>1010</v>
      </c>
      <c r="K22" s="242" t="s">
        <v>1151</v>
      </c>
      <c r="L22" s="345"/>
      <c r="M22" s="345"/>
    </row>
    <row r="23" spans="1:13" ht="84">
      <c r="A23" s="266" t="s">
        <v>1037</v>
      </c>
      <c r="B23" s="317" t="s">
        <v>1038</v>
      </c>
      <c r="C23" s="210" t="s">
        <v>959</v>
      </c>
      <c r="D23" s="210" t="s">
        <v>971</v>
      </c>
      <c r="E23" s="230">
        <v>0</v>
      </c>
      <c r="F23" s="228">
        <v>1</v>
      </c>
      <c r="G23" s="228">
        <v>0.85</v>
      </c>
      <c r="H23" s="225" t="s">
        <v>1203</v>
      </c>
      <c r="I23" s="210" t="s">
        <v>1039</v>
      </c>
      <c r="J23" s="210" t="s">
        <v>1165</v>
      </c>
      <c r="K23" s="94"/>
      <c r="L23" s="354">
        <f>(G23+G24+G25+G26+G27+G28+G29+G30)/8</f>
        <v>0.41875</v>
      </c>
      <c r="M23" s="357">
        <v>8</v>
      </c>
    </row>
    <row r="24" spans="1:13" ht="60">
      <c r="A24" s="294"/>
      <c r="B24" s="317"/>
      <c r="C24" s="210" t="s">
        <v>1040</v>
      </c>
      <c r="D24" s="225" t="s">
        <v>1041</v>
      </c>
      <c r="E24" s="230">
        <v>0</v>
      </c>
      <c r="F24" s="228">
        <v>1</v>
      </c>
      <c r="G24" s="228">
        <v>0.5</v>
      </c>
      <c r="H24" s="210" t="s">
        <v>1204</v>
      </c>
      <c r="I24" s="210" t="s">
        <v>1042</v>
      </c>
      <c r="J24" s="210" t="s">
        <v>1165</v>
      </c>
      <c r="K24" s="94"/>
      <c r="L24" s="355"/>
      <c r="M24" s="358"/>
    </row>
    <row r="25" spans="1:13" ht="72">
      <c r="A25" s="294"/>
      <c r="B25" s="317"/>
      <c r="C25" s="210" t="s">
        <v>973</v>
      </c>
      <c r="D25" s="210" t="s">
        <v>974</v>
      </c>
      <c r="E25" s="230">
        <v>0</v>
      </c>
      <c r="F25" s="19">
        <f>1/1</f>
        <v>1</v>
      </c>
      <c r="G25" s="19">
        <v>0</v>
      </c>
      <c r="H25" s="210" t="s">
        <v>1205</v>
      </c>
      <c r="I25" s="210" t="s">
        <v>972</v>
      </c>
      <c r="J25" s="210" t="s">
        <v>1165</v>
      </c>
      <c r="K25" s="94"/>
      <c r="L25" s="355"/>
      <c r="M25" s="358"/>
    </row>
    <row r="26" spans="1:13" ht="103.5" customHeight="1">
      <c r="A26" s="294"/>
      <c r="B26" s="317"/>
      <c r="C26" s="210" t="s">
        <v>1043</v>
      </c>
      <c r="D26" s="210" t="s">
        <v>1044</v>
      </c>
      <c r="E26" s="230">
        <v>0</v>
      </c>
      <c r="F26" s="228">
        <v>1</v>
      </c>
      <c r="G26" s="228">
        <v>0.5</v>
      </c>
      <c r="H26" s="210" t="s">
        <v>1206</v>
      </c>
      <c r="I26" s="210" t="s">
        <v>1045</v>
      </c>
      <c r="J26" s="210" t="s">
        <v>1165</v>
      </c>
      <c r="K26" s="94"/>
      <c r="L26" s="355"/>
      <c r="M26" s="358"/>
    </row>
    <row r="27" spans="1:13" ht="96">
      <c r="A27" s="294"/>
      <c r="B27" s="317"/>
      <c r="C27" s="225" t="s">
        <v>982</v>
      </c>
      <c r="D27" s="210" t="s">
        <v>1046</v>
      </c>
      <c r="E27" s="230">
        <v>0</v>
      </c>
      <c r="F27" s="228">
        <v>1</v>
      </c>
      <c r="G27" s="19">
        <v>0.5</v>
      </c>
      <c r="H27" s="210" t="s">
        <v>1166</v>
      </c>
      <c r="I27" s="210" t="s">
        <v>1047</v>
      </c>
      <c r="J27" s="210" t="s">
        <v>1165</v>
      </c>
      <c r="K27" s="94"/>
      <c r="L27" s="355"/>
      <c r="M27" s="358"/>
    </row>
    <row r="28" spans="1:13" ht="138" customHeight="1">
      <c r="A28" s="294"/>
      <c r="B28" s="317"/>
      <c r="C28" s="225" t="s">
        <v>1048</v>
      </c>
      <c r="D28" s="210" t="s">
        <v>1000</v>
      </c>
      <c r="E28" s="230">
        <v>0</v>
      </c>
      <c r="F28" s="228">
        <v>1</v>
      </c>
      <c r="G28" s="228">
        <v>0.5</v>
      </c>
      <c r="H28" s="210" t="s">
        <v>1167</v>
      </c>
      <c r="I28" s="210" t="s">
        <v>1049</v>
      </c>
      <c r="J28" s="210" t="s">
        <v>1165</v>
      </c>
      <c r="K28" s="94"/>
      <c r="L28" s="355"/>
      <c r="M28" s="358"/>
    </row>
    <row r="29" spans="1:13" ht="147.75" customHeight="1">
      <c r="A29" s="294"/>
      <c r="B29" s="317"/>
      <c r="C29" s="225" t="s">
        <v>984</v>
      </c>
      <c r="D29" s="210" t="s">
        <v>1050</v>
      </c>
      <c r="E29" s="230">
        <v>0</v>
      </c>
      <c r="F29" s="228">
        <v>1</v>
      </c>
      <c r="G29" s="228">
        <v>0.5</v>
      </c>
      <c r="H29" s="225" t="s">
        <v>1168</v>
      </c>
      <c r="I29" s="210" t="s">
        <v>865</v>
      </c>
      <c r="J29" s="210" t="s">
        <v>1165</v>
      </c>
      <c r="K29" s="94"/>
      <c r="L29" s="355"/>
      <c r="M29" s="358"/>
    </row>
    <row r="30" spans="1:13" ht="66" customHeight="1">
      <c r="A30" s="294"/>
      <c r="B30" s="225" t="s">
        <v>1007</v>
      </c>
      <c r="C30" s="210" t="s">
        <v>975</v>
      </c>
      <c r="D30" s="210" t="s">
        <v>1051</v>
      </c>
      <c r="E30" s="228">
        <v>0</v>
      </c>
      <c r="F30" s="228">
        <v>1</v>
      </c>
      <c r="G30" s="228">
        <v>0</v>
      </c>
      <c r="H30" s="225" t="s">
        <v>1169</v>
      </c>
      <c r="I30" s="210" t="s">
        <v>1011</v>
      </c>
      <c r="J30" s="210" t="s">
        <v>1165</v>
      </c>
      <c r="K30" s="94"/>
      <c r="L30" s="356"/>
      <c r="M30" s="359"/>
    </row>
    <row r="31" spans="1:13" ht="27.75" customHeight="1">
      <c r="A31" s="352" t="s">
        <v>1235</v>
      </c>
      <c r="B31" s="352"/>
      <c r="C31" s="352"/>
      <c r="D31" s="352"/>
      <c r="E31" s="352"/>
      <c r="F31" s="352"/>
      <c r="G31" s="352"/>
      <c r="H31" s="352"/>
      <c r="I31" s="352"/>
      <c r="J31" s="352"/>
      <c r="K31" s="352"/>
      <c r="L31" s="352"/>
      <c r="M31" s="352"/>
    </row>
    <row r="32" spans="1:13" s="195" customFormat="1" ht="30" customHeight="1">
      <c r="A32" s="266" t="s">
        <v>1273</v>
      </c>
      <c r="B32" s="298"/>
      <c r="C32" s="298"/>
      <c r="D32" s="298"/>
      <c r="E32" s="298"/>
      <c r="F32" s="298"/>
      <c r="G32" s="298"/>
      <c r="H32" s="298"/>
      <c r="I32" s="298"/>
      <c r="J32" s="298"/>
      <c r="K32" s="298"/>
      <c r="L32" s="298"/>
      <c r="M32" s="349"/>
    </row>
    <row r="33" spans="1:13" ht="24.75" customHeight="1">
      <c r="A33" s="353" t="s">
        <v>859</v>
      </c>
      <c r="B33" s="345" t="s">
        <v>860</v>
      </c>
      <c r="C33" s="345" t="s">
        <v>857</v>
      </c>
      <c r="D33" s="345" t="s">
        <v>858</v>
      </c>
      <c r="E33" s="345" t="s">
        <v>1268</v>
      </c>
      <c r="F33" s="345"/>
      <c r="G33" s="345" t="s">
        <v>1266</v>
      </c>
      <c r="H33" s="345"/>
      <c r="I33" s="345" t="s">
        <v>485</v>
      </c>
      <c r="J33" s="345" t="s">
        <v>1269</v>
      </c>
      <c r="K33" s="345"/>
      <c r="L33" s="345" t="s">
        <v>1013</v>
      </c>
      <c r="M33" s="345" t="s">
        <v>1265</v>
      </c>
    </row>
    <row r="34" spans="1:13" ht="35.25" customHeight="1">
      <c r="A34" s="353"/>
      <c r="B34" s="345"/>
      <c r="C34" s="345"/>
      <c r="D34" s="345"/>
      <c r="E34" s="208" t="s">
        <v>1018</v>
      </c>
      <c r="F34" s="208" t="s">
        <v>1019</v>
      </c>
      <c r="G34" s="208" t="s">
        <v>396</v>
      </c>
      <c r="H34" s="208" t="s">
        <v>1267</v>
      </c>
      <c r="I34" s="345"/>
      <c r="J34" s="231" t="s">
        <v>1010</v>
      </c>
      <c r="K34" s="231" t="s">
        <v>1151</v>
      </c>
      <c r="L34" s="345"/>
      <c r="M34" s="345"/>
    </row>
    <row r="35" spans="1:13" s="196" customFormat="1" ht="114" customHeight="1">
      <c r="A35" s="353" t="s">
        <v>1052</v>
      </c>
      <c r="B35" s="35" t="s">
        <v>1053</v>
      </c>
      <c r="C35" s="35" t="s">
        <v>1054</v>
      </c>
      <c r="D35" s="210" t="s">
        <v>1055</v>
      </c>
      <c r="E35" s="227">
        <v>0</v>
      </c>
      <c r="F35" s="19">
        <v>1</v>
      </c>
      <c r="G35" s="19">
        <v>0.1</v>
      </c>
      <c r="H35" s="225" t="s">
        <v>1231</v>
      </c>
      <c r="I35" s="225" t="s">
        <v>1056</v>
      </c>
      <c r="J35" s="244" t="s">
        <v>1320</v>
      </c>
      <c r="K35" s="324" t="s">
        <v>1388</v>
      </c>
      <c r="L35" s="354">
        <f>(G35+G36+G37+G38+G39+G40+G41+G42+G43+G44+G45+G46+G47+G48+G49+G50+G51+G52)/18</f>
        <v>0.5689434298950955</v>
      </c>
      <c r="M35" s="406">
        <v>18</v>
      </c>
    </row>
    <row r="36" spans="1:13" s="196" customFormat="1" ht="101.25" customHeight="1">
      <c r="A36" s="298"/>
      <c r="B36" s="35" t="s">
        <v>1057</v>
      </c>
      <c r="C36" s="35" t="s">
        <v>1058</v>
      </c>
      <c r="D36" s="210" t="s">
        <v>1059</v>
      </c>
      <c r="E36" s="227">
        <v>2</v>
      </c>
      <c r="F36" s="19">
        <v>1</v>
      </c>
      <c r="G36" s="207">
        <f>2/2</f>
        <v>1</v>
      </c>
      <c r="H36" s="210" t="s">
        <v>1232</v>
      </c>
      <c r="I36" s="225" t="s">
        <v>866</v>
      </c>
      <c r="J36" s="244" t="s">
        <v>1320</v>
      </c>
      <c r="K36" s="405"/>
      <c r="L36" s="355"/>
      <c r="M36" s="407"/>
    </row>
    <row r="37" spans="1:13" ht="87.75" customHeight="1">
      <c r="A37" s="298"/>
      <c r="B37" s="210" t="s">
        <v>1060</v>
      </c>
      <c r="C37" s="210" t="s">
        <v>1061</v>
      </c>
      <c r="D37" s="210" t="s">
        <v>1062</v>
      </c>
      <c r="E37" s="227">
        <v>679</v>
      </c>
      <c r="F37" s="227">
        <v>850</v>
      </c>
      <c r="G37" s="207">
        <f>681/850</f>
        <v>0.8011764705882353</v>
      </c>
      <c r="H37" s="210" t="s">
        <v>1185</v>
      </c>
      <c r="I37" s="225" t="s">
        <v>866</v>
      </c>
      <c r="J37" s="244" t="s">
        <v>1320</v>
      </c>
      <c r="K37" s="405"/>
      <c r="L37" s="355"/>
      <c r="M37" s="407"/>
    </row>
    <row r="38" spans="1:13" ht="129.75" customHeight="1">
      <c r="A38" s="298"/>
      <c r="B38" s="266" t="s">
        <v>352</v>
      </c>
      <c r="C38" s="210" t="s">
        <v>1236</v>
      </c>
      <c r="D38" s="210" t="s">
        <v>1237</v>
      </c>
      <c r="E38" s="227">
        <v>0</v>
      </c>
      <c r="F38" s="19">
        <f>60/60</f>
        <v>1</v>
      </c>
      <c r="G38" s="19">
        <v>0.5</v>
      </c>
      <c r="H38" s="225" t="s">
        <v>1183</v>
      </c>
      <c r="I38" s="225" t="s">
        <v>793</v>
      </c>
      <c r="J38" s="244" t="s">
        <v>1320</v>
      </c>
      <c r="K38" s="405"/>
      <c r="L38" s="355"/>
      <c r="M38" s="407"/>
    </row>
    <row r="39" spans="1:13" ht="141.75" customHeight="1">
      <c r="A39" s="298"/>
      <c r="B39" s="386"/>
      <c r="C39" s="210" t="s">
        <v>867</v>
      </c>
      <c r="D39" s="210" t="s">
        <v>1002</v>
      </c>
      <c r="E39" s="207">
        <f>(383/709)</f>
        <v>0.5401974612129761</v>
      </c>
      <c r="F39" s="19">
        <v>0.6</v>
      </c>
      <c r="G39" s="207">
        <v>0.476</v>
      </c>
      <c r="H39" s="225" t="s">
        <v>1238</v>
      </c>
      <c r="I39" s="225" t="s">
        <v>868</v>
      </c>
      <c r="J39" s="244" t="s">
        <v>1320</v>
      </c>
      <c r="K39" s="405"/>
      <c r="L39" s="355"/>
      <c r="M39" s="407"/>
    </row>
    <row r="40" spans="1:13" ht="97.5" customHeight="1">
      <c r="A40" s="298"/>
      <c r="B40" s="210" t="s">
        <v>1063</v>
      </c>
      <c r="C40" s="210" t="s">
        <v>1064</v>
      </c>
      <c r="D40" s="225" t="s">
        <v>1065</v>
      </c>
      <c r="E40" s="227">
        <v>1347</v>
      </c>
      <c r="F40" s="227">
        <v>1500</v>
      </c>
      <c r="G40" s="207">
        <f>1364/1500</f>
        <v>0.9093333333333333</v>
      </c>
      <c r="H40" s="210" t="s">
        <v>1239</v>
      </c>
      <c r="I40" s="225" t="s">
        <v>866</v>
      </c>
      <c r="J40" s="244" t="s">
        <v>1320</v>
      </c>
      <c r="K40" s="405"/>
      <c r="L40" s="355"/>
      <c r="M40" s="407"/>
    </row>
    <row r="41" spans="1:13" ht="87" customHeight="1">
      <c r="A41" s="298"/>
      <c r="B41" s="266" t="s">
        <v>352</v>
      </c>
      <c r="C41" s="210" t="s">
        <v>1236</v>
      </c>
      <c r="D41" s="210" t="s">
        <v>1237</v>
      </c>
      <c r="E41" s="230">
        <v>0</v>
      </c>
      <c r="F41" s="19">
        <f>72/72</f>
        <v>1</v>
      </c>
      <c r="G41" s="207">
        <f>37/60</f>
        <v>0.6166666666666667</v>
      </c>
      <c r="H41" s="225" t="s">
        <v>1240</v>
      </c>
      <c r="I41" s="225" t="s">
        <v>57</v>
      </c>
      <c r="J41" s="244" t="s">
        <v>1320</v>
      </c>
      <c r="K41" s="405"/>
      <c r="L41" s="355"/>
      <c r="M41" s="407"/>
    </row>
    <row r="42" spans="1:13" ht="89.25" customHeight="1">
      <c r="A42" s="298"/>
      <c r="B42" s="386"/>
      <c r="C42" s="210" t="s">
        <v>1066</v>
      </c>
      <c r="D42" s="225" t="s">
        <v>1067</v>
      </c>
      <c r="E42" s="19">
        <v>0.55</v>
      </c>
      <c r="F42" s="19">
        <v>0.6</v>
      </c>
      <c r="G42" s="223">
        <v>0.61</v>
      </c>
      <c r="H42" s="225" t="s">
        <v>1241</v>
      </c>
      <c r="I42" s="225" t="s">
        <v>57</v>
      </c>
      <c r="J42" s="244" t="s">
        <v>1320</v>
      </c>
      <c r="K42" s="405"/>
      <c r="L42" s="355"/>
      <c r="M42" s="407"/>
    </row>
    <row r="43" spans="1:13" ht="95.25" customHeight="1">
      <c r="A43" s="298"/>
      <c r="B43" s="266" t="s">
        <v>869</v>
      </c>
      <c r="C43" s="225" t="s">
        <v>1184</v>
      </c>
      <c r="D43" s="225" t="s">
        <v>1068</v>
      </c>
      <c r="E43" s="230">
        <v>0</v>
      </c>
      <c r="F43" s="19">
        <v>1</v>
      </c>
      <c r="G43" s="19">
        <v>0.5</v>
      </c>
      <c r="H43" s="225" t="s">
        <v>1323</v>
      </c>
      <c r="I43" s="225" t="s">
        <v>103</v>
      </c>
      <c r="J43" s="244" t="s">
        <v>1320</v>
      </c>
      <c r="K43" s="405"/>
      <c r="L43" s="355"/>
      <c r="M43" s="407"/>
    </row>
    <row r="44" spans="1:13" ht="95.25" customHeight="1">
      <c r="A44" s="298"/>
      <c r="B44" s="298"/>
      <c r="C44" s="225" t="s">
        <v>1069</v>
      </c>
      <c r="D44" s="225" t="s">
        <v>1070</v>
      </c>
      <c r="E44" s="230">
        <v>0</v>
      </c>
      <c r="F44" s="19">
        <v>0.9</v>
      </c>
      <c r="G44" s="19">
        <f>(1705557652+12020907224)/(3057439399+21123407405)</f>
        <v>0.5676585682569796</v>
      </c>
      <c r="H44" s="225" t="s">
        <v>1322</v>
      </c>
      <c r="I44" s="225" t="s">
        <v>1071</v>
      </c>
      <c r="J44" s="244" t="s">
        <v>1320</v>
      </c>
      <c r="K44" s="405"/>
      <c r="L44" s="355"/>
      <c r="M44" s="407"/>
    </row>
    <row r="45" spans="1:13" ht="124.5" customHeight="1">
      <c r="A45" s="298"/>
      <c r="B45" s="298"/>
      <c r="C45" s="266" t="s">
        <v>1072</v>
      </c>
      <c r="D45" s="225" t="s">
        <v>1247</v>
      </c>
      <c r="E45" s="230">
        <v>0</v>
      </c>
      <c r="F45" s="19">
        <v>1</v>
      </c>
      <c r="G45" s="19">
        <v>0.5</v>
      </c>
      <c r="H45" s="225" t="s">
        <v>1246</v>
      </c>
      <c r="I45" s="225" t="s">
        <v>1073</v>
      </c>
      <c r="J45" s="244" t="s">
        <v>1320</v>
      </c>
      <c r="K45" s="405"/>
      <c r="L45" s="355"/>
      <c r="M45" s="407"/>
    </row>
    <row r="46" spans="1:13" ht="132" customHeight="1">
      <c r="A46" s="298"/>
      <c r="B46" s="298"/>
      <c r="C46" s="386"/>
      <c r="D46" s="210" t="s">
        <v>1074</v>
      </c>
      <c r="E46" s="230">
        <v>0</v>
      </c>
      <c r="F46" s="228">
        <v>0.7</v>
      </c>
      <c r="G46" s="250">
        <f>(485+450+415)/(681+1364)</f>
        <v>0.6601466992665037</v>
      </c>
      <c r="H46" s="225" t="s">
        <v>1324</v>
      </c>
      <c r="I46" s="225" t="s">
        <v>1073</v>
      </c>
      <c r="J46" s="244" t="s">
        <v>1320</v>
      </c>
      <c r="K46" s="405"/>
      <c r="L46" s="355"/>
      <c r="M46" s="407"/>
    </row>
    <row r="47" spans="1:13" ht="150.75" customHeight="1">
      <c r="A47" s="298"/>
      <c r="B47" s="298"/>
      <c r="C47" s="210" t="s">
        <v>1295</v>
      </c>
      <c r="D47" s="210" t="s">
        <v>1075</v>
      </c>
      <c r="E47" s="238">
        <v>0</v>
      </c>
      <c r="F47" s="19">
        <v>1</v>
      </c>
      <c r="G47" s="19">
        <v>0.5</v>
      </c>
      <c r="H47" s="254" t="s">
        <v>1355</v>
      </c>
      <c r="I47" s="225" t="s">
        <v>1076</v>
      </c>
      <c r="J47" s="244" t="s">
        <v>1320</v>
      </c>
      <c r="K47" s="405"/>
      <c r="L47" s="355"/>
      <c r="M47" s="407"/>
    </row>
    <row r="48" spans="1:13" ht="103.5" customHeight="1">
      <c r="A48" s="298"/>
      <c r="B48" s="298"/>
      <c r="C48" s="210" t="s">
        <v>1077</v>
      </c>
      <c r="D48" s="210" t="s">
        <v>1078</v>
      </c>
      <c r="E48" s="230">
        <v>0</v>
      </c>
      <c r="F48" s="19">
        <f>4/4</f>
        <v>1</v>
      </c>
      <c r="G48" s="19">
        <v>0.5</v>
      </c>
      <c r="H48" s="213" t="s">
        <v>1242</v>
      </c>
      <c r="I48" s="225" t="s">
        <v>1079</v>
      </c>
      <c r="J48" s="244" t="s">
        <v>1320</v>
      </c>
      <c r="K48" s="405"/>
      <c r="L48" s="355"/>
      <c r="M48" s="407"/>
    </row>
    <row r="49" spans="1:13" ht="118.5" customHeight="1">
      <c r="A49" s="298"/>
      <c r="B49" s="210" t="s">
        <v>61</v>
      </c>
      <c r="C49" s="210" t="s">
        <v>62</v>
      </c>
      <c r="D49" s="210" t="s">
        <v>1080</v>
      </c>
      <c r="E49" s="227">
        <v>0</v>
      </c>
      <c r="F49" s="19">
        <v>1</v>
      </c>
      <c r="G49" s="19">
        <v>0.5</v>
      </c>
      <c r="H49" s="225" t="s">
        <v>1214</v>
      </c>
      <c r="I49" s="225" t="s">
        <v>960</v>
      </c>
      <c r="J49" s="244" t="s">
        <v>1320</v>
      </c>
      <c r="K49" s="405"/>
      <c r="L49" s="355"/>
      <c r="M49" s="407"/>
    </row>
    <row r="50" spans="1:13" ht="126" customHeight="1">
      <c r="A50" s="298"/>
      <c r="B50" s="210" t="s">
        <v>64</v>
      </c>
      <c r="C50" s="210" t="s">
        <v>870</v>
      </c>
      <c r="D50" s="210" t="s">
        <v>1012</v>
      </c>
      <c r="E50" s="227">
        <v>0</v>
      </c>
      <c r="F50" s="19">
        <v>1</v>
      </c>
      <c r="G50" s="19">
        <v>0.5</v>
      </c>
      <c r="H50" s="225" t="s">
        <v>1243</v>
      </c>
      <c r="I50" s="225" t="s">
        <v>1081</v>
      </c>
      <c r="J50" s="244" t="s">
        <v>1320</v>
      </c>
      <c r="K50" s="405"/>
      <c r="L50" s="355"/>
      <c r="M50" s="407"/>
    </row>
    <row r="51" spans="1:13" ht="84">
      <c r="A51" s="266" t="s">
        <v>1082</v>
      </c>
      <c r="B51" s="266" t="s">
        <v>1083</v>
      </c>
      <c r="C51" s="225" t="s">
        <v>984</v>
      </c>
      <c r="D51" s="210" t="s">
        <v>986</v>
      </c>
      <c r="E51" s="230">
        <v>0</v>
      </c>
      <c r="F51" s="228">
        <v>1</v>
      </c>
      <c r="G51" s="19">
        <v>0.5</v>
      </c>
      <c r="H51" s="225" t="s">
        <v>1182</v>
      </c>
      <c r="I51" s="225" t="s">
        <v>69</v>
      </c>
      <c r="J51" s="244" t="s">
        <v>1335</v>
      </c>
      <c r="K51" s="405"/>
      <c r="L51" s="355"/>
      <c r="M51" s="407"/>
    </row>
    <row r="52" spans="1:13" ht="217.5" customHeight="1">
      <c r="A52" s="266"/>
      <c r="B52" s="266"/>
      <c r="C52" s="225" t="s">
        <v>1084</v>
      </c>
      <c r="D52" s="225" t="s">
        <v>976</v>
      </c>
      <c r="E52" s="227">
        <v>0</v>
      </c>
      <c r="F52" s="19">
        <v>1</v>
      </c>
      <c r="G52" s="19">
        <v>0.5</v>
      </c>
      <c r="H52" s="225" t="s">
        <v>1245</v>
      </c>
      <c r="I52" s="225" t="s">
        <v>69</v>
      </c>
      <c r="J52" s="225" t="s">
        <v>1375</v>
      </c>
      <c r="K52" s="374"/>
      <c r="L52" s="356"/>
      <c r="M52" s="408"/>
    </row>
    <row r="53" spans="1:13" ht="30.75" customHeight="1">
      <c r="A53" s="387" t="s">
        <v>1085</v>
      </c>
      <c r="B53" s="388"/>
      <c r="C53" s="388"/>
      <c r="D53" s="388"/>
      <c r="E53" s="388"/>
      <c r="F53" s="388"/>
      <c r="G53" s="388"/>
      <c r="H53" s="388"/>
      <c r="I53" s="388"/>
      <c r="J53" s="388"/>
      <c r="K53" s="388"/>
      <c r="L53" s="388"/>
      <c r="M53" s="389"/>
    </row>
    <row r="54" spans="1:13" ht="30.75" customHeight="1">
      <c r="A54" s="266" t="s">
        <v>1274</v>
      </c>
      <c r="B54" s="298"/>
      <c r="C54" s="298"/>
      <c r="D54" s="298"/>
      <c r="E54" s="298"/>
      <c r="F54" s="298"/>
      <c r="G54" s="298"/>
      <c r="H54" s="298"/>
      <c r="I54" s="298"/>
      <c r="J54" s="298"/>
      <c r="K54" s="298"/>
      <c r="L54" s="298"/>
      <c r="M54" s="349"/>
    </row>
    <row r="55" spans="1:13" ht="24.75" customHeight="1">
      <c r="A55" s="353" t="s">
        <v>859</v>
      </c>
      <c r="B55" s="345" t="s">
        <v>860</v>
      </c>
      <c r="C55" s="345" t="s">
        <v>857</v>
      </c>
      <c r="D55" s="345" t="s">
        <v>858</v>
      </c>
      <c r="E55" s="345" t="s">
        <v>1268</v>
      </c>
      <c r="F55" s="345"/>
      <c r="G55" s="345" t="s">
        <v>1266</v>
      </c>
      <c r="H55" s="345"/>
      <c r="I55" s="345" t="s">
        <v>485</v>
      </c>
      <c r="J55" s="345" t="s">
        <v>1269</v>
      </c>
      <c r="K55" s="345"/>
      <c r="L55" s="345" t="s">
        <v>1013</v>
      </c>
      <c r="M55" s="345" t="s">
        <v>1265</v>
      </c>
    </row>
    <row r="56" spans="1:13" ht="35.25" customHeight="1">
      <c r="A56" s="353"/>
      <c r="B56" s="345"/>
      <c r="C56" s="345"/>
      <c r="D56" s="345"/>
      <c r="E56" s="208" t="s">
        <v>1018</v>
      </c>
      <c r="F56" s="208" t="s">
        <v>1019</v>
      </c>
      <c r="G56" s="208" t="s">
        <v>396</v>
      </c>
      <c r="H56" s="208" t="s">
        <v>1267</v>
      </c>
      <c r="I56" s="345"/>
      <c r="J56" s="231" t="s">
        <v>1010</v>
      </c>
      <c r="K56" s="231" t="s">
        <v>1151</v>
      </c>
      <c r="L56" s="345"/>
      <c r="M56" s="345"/>
    </row>
    <row r="57" spans="1:18" s="205" customFormat="1" ht="180" customHeight="1">
      <c r="A57" s="266" t="s">
        <v>1086</v>
      </c>
      <c r="B57" s="266" t="s">
        <v>871</v>
      </c>
      <c r="C57" s="200" t="s">
        <v>979</v>
      </c>
      <c r="D57" s="200" t="s">
        <v>212</v>
      </c>
      <c r="E57" s="199">
        <v>0</v>
      </c>
      <c r="F57" s="16">
        <v>1</v>
      </c>
      <c r="G57" s="222">
        <f>15371489484/19823514681</f>
        <v>0.7754169596743065</v>
      </c>
      <c r="H57" s="198" t="s">
        <v>1248</v>
      </c>
      <c r="I57" s="198" t="s">
        <v>213</v>
      </c>
      <c r="J57" s="243" t="s">
        <v>1356</v>
      </c>
      <c r="K57" s="324" t="s">
        <v>1257</v>
      </c>
      <c r="L57" s="354">
        <f>(G57+G58+G59+G60+G61+G62+G63+G64+G65)/9</f>
        <v>0.5961242688334512</v>
      </c>
      <c r="M57" s="357">
        <v>9</v>
      </c>
      <c r="P57" s="221"/>
      <c r="Q57" s="221"/>
      <c r="R57" s="221"/>
    </row>
    <row r="58" spans="1:18" s="205" customFormat="1" ht="187.5" customHeight="1">
      <c r="A58" s="266"/>
      <c r="B58" s="298"/>
      <c r="C58" s="200" t="s">
        <v>872</v>
      </c>
      <c r="D58" s="200" t="s">
        <v>212</v>
      </c>
      <c r="E58" s="199">
        <v>0</v>
      </c>
      <c r="F58" s="16">
        <v>1</v>
      </c>
      <c r="G58" s="222">
        <f>33194141692/38693869616</f>
        <v>0.857865652141293</v>
      </c>
      <c r="H58" s="198" t="s">
        <v>1249</v>
      </c>
      <c r="I58" s="198" t="s">
        <v>213</v>
      </c>
      <c r="J58" s="244" t="s">
        <v>1356</v>
      </c>
      <c r="K58" s="325"/>
      <c r="L58" s="355"/>
      <c r="M58" s="358"/>
      <c r="P58" s="221"/>
      <c r="Q58" s="221"/>
      <c r="R58" s="221"/>
    </row>
    <row r="59" spans="1:18" s="205" customFormat="1" ht="109.5" customHeight="1">
      <c r="A59" s="266" t="s">
        <v>1087</v>
      </c>
      <c r="B59" s="210" t="s">
        <v>873</v>
      </c>
      <c r="C59" s="200" t="s">
        <v>874</v>
      </c>
      <c r="D59" s="200" t="s">
        <v>212</v>
      </c>
      <c r="E59" s="199">
        <v>0</v>
      </c>
      <c r="F59" s="16">
        <v>1</v>
      </c>
      <c r="G59" s="222">
        <f>6663047079/17070774562</f>
        <v>0.390318966184002</v>
      </c>
      <c r="H59" s="200" t="s">
        <v>1250</v>
      </c>
      <c r="I59" s="198" t="s">
        <v>213</v>
      </c>
      <c r="J59" s="244" t="s">
        <v>1386</v>
      </c>
      <c r="K59" s="325"/>
      <c r="L59" s="355"/>
      <c r="M59" s="358"/>
      <c r="P59" s="221"/>
      <c r="Q59" s="221"/>
      <c r="R59" s="221"/>
    </row>
    <row r="60" spans="1:18" s="205" customFormat="1" ht="99" customHeight="1">
      <c r="A60" s="386"/>
      <c r="B60" s="225" t="s">
        <v>875</v>
      </c>
      <c r="C60" s="200" t="s">
        <v>980</v>
      </c>
      <c r="D60" s="200" t="s">
        <v>222</v>
      </c>
      <c r="E60" s="199">
        <v>0</v>
      </c>
      <c r="F60" s="16">
        <v>1</v>
      </c>
      <c r="G60" s="222">
        <f>25887207137/75800675080</f>
        <v>0.3415168415014596</v>
      </c>
      <c r="H60" s="200" t="s">
        <v>1251</v>
      </c>
      <c r="I60" s="198" t="s">
        <v>223</v>
      </c>
      <c r="J60" s="244" t="s">
        <v>1386</v>
      </c>
      <c r="K60" s="325"/>
      <c r="L60" s="355"/>
      <c r="M60" s="358"/>
      <c r="N60" s="221"/>
      <c r="O60" s="221"/>
      <c r="P60" s="221"/>
      <c r="Q60" s="221"/>
      <c r="R60" s="221"/>
    </row>
    <row r="61" spans="1:13" s="205" customFormat="1" ht="122.25" customHeight="1">
      <c r="A61" s="386"/>
      <c r="B61" s="225" t="s">
        <v>1088</v>
      </c>
      <c r="C61" s="225" t="s">
        <v>1089</v>
      </c>
      <c r="D61" s="225" t="s">
        <v>1003</v>
      </c>
      <c r="E61" s="201">
        <v>1</v>
      </c>
      <c r="F61" s="19">
        <f>1/1</f>
        <v>1</v>
      </c>
      <c r="G61" s="19">
        <f>1/1</f>
        <v>1</v>
      </c>
      <c r="H61" s="200" t="s">
        <v>1215</v>
      </c>
      <c r="I61" s="225" t="s">
        <v>411</v>
      </c>
      <c r="J61" s="244" t="s">
        <v>1386</v>
      </c>
      <c r="K61" s="325"/>
      <c r="L61" s="355"/>
      <c r="M61" s="358"/>
    </row>
    <row r="62" spans="1:13" ht="122.25" customHeight="1">
      <c r="A62" s="386"/>
      <c r="B62" s="210" t="s">
        <v>876</v>
      </c>
      <c r="C62" s="225" t="s">
        <v>225</v>
      </c>
      <c r="D62" s="225" t="s">
        <v>985</v>
      </c>
      <c r="E62" s="201">
        <v>0.1</v>
      </c>
      <c r="F62" s="19">
        <v>1</v>
      </c>
      <c r="G62" s="222">
        <v>0.5</v>
      </c>
      <c r="H62" s="200" t="s">
        <v>1216</v>
      </c>
      <c r="I62" s="225" t="s">
        <v>877</v>
      </c>
      <c r="J62" s="244" t="s">
        <v>1386</v>
      </c>
      <c r="K62" s="325"/>
      <c r="L62" s="355"/>
      <c r="M62" s="358"/>
    </row>
    <row r="63" spans="1:13" ht="99.75" customHeight="1">
      <c r="A63" s="386"/>
      <c r="B63" s="225" t="s">
        <v>228</v>
      </c>
      <c r="C63" s="210" t="s">
        <v>878</v>
      </c>
      <c r="D63" s="210" t="s">
        <v>879</v>
      </c>
      <c r="E63" s="201">
        <v>0</v>
      </c>
      <c r="F63" s="19">
        <f>24/24</f>
        <v>1</v>
      </c>
      <c r="G63" s="222">
        <v>0.5</v>
      </c>
      <c r="H63" s="200" t="s">
        <v>1252</v>
      </c>
      <c r="I63" s="225" t="s">
        <v>880</v>
      </c>
      <c r="J63" s="244" t="s">
        <v>1386</v>
      </c>
      <c r="K63" s="325"/>
      <c r="L63" s="355"/>
      <c r="M63" s="358"/>
    </row>
    <row r="64" spans="1:13" ht="91.5" customHeight="1">
      <c r="A64" s="298"/>
      <c r="B64" s="266" t="s">
        <v>1083</v>
      </c>
      <c r="C64" s="225" t="s">
        <v>984</v>
      </c>
      <c r="D64" s="210" t="s">
        <v>986</v>
      </c>
      <c r="E64" s="230">
        <v>0</v>
      </c>
      <c r="F64" s="228">
        <v>1</v>
      </c>
      <c r="G64" s="222">
        <v>0.5</v>
      </c>
      <c r="H64" s="200" t="s">
        <v>1253</v>
      </c>
      <c r="I64" s="225" t="s">
        <v>69</v>
      </c>
      <c r="J64" s="243" t="s">
        <v>1321</v>
      </c>
      <c r="K64" s="325"/>
      <c r="L64" s="355"/>
      <c r="M64" s="358"/>
    </row>
    <row r="65" spans="1:13" ht="171.75" customHeight="1">
      <c r="A65" s="298"/>
      <c r="B65" s="266"/>
      <c r="C65" s="225" t="s">
        <v>1090</v>
      </c>
      <c r="D65" s="225" t="s">
        <v>976</v>
      </c>
      <c r="E65" s="227">
        <v>0</v>
      </c>
      <c r="F65" s="19">
        <v>1</v>
      </c>
      <c r="G65" s="222">
        <v>0.5</v>
      </c>
      <c r="H65" s="72" t="s">
        <v>1244</v>
      </c>
      <c r="I65" s="225" t="s">
        <v>69</v>
      </c>
      <c r="J65" s="243" t="s">
        <v>1389</v>
      </c>
      <c r="K65" s="377"/>
      <c r="L65" s="356"/>
      <c r="M65" s="359"/>
    </row>
    <row r="66" spans="1:13" ht="18.75" customHeight="1">
      <c r="A66" s="387" t="s">
        <v>1091</v>
      </c>
      <c r="B66" s="388"/>
      <c r="C66" s="388"/>
      <c r="D66" s="388"/>
      <c r="E66" s="388"/>
      <c r="F66" s="388"/>
      <c r="G66" s="388"/>
      <c r="H66" s="388"/>
      <c r="I66" s="388"/>
      <c r="J66" s="388"/>
      <c r="K66" s="388"/>
      <c r="L66" s="388"/>
      <c r="M66" s="389"/>
    </row>
    <row r="67" spans="1:13" ht="34.5" customHeight="1">
      <c r="A67" s="266" t="s">
        <v>1275</v>
      </c>
      <c r="B67" s="298"/>
      <c r="C67" s="298"/>
      <c r="D67" s="298"/>
      <c r="E67" s="298"/>
      <c r="F67" s="298"/>
      <c r="G67" s="298"/>
      <c r="H67" s="298"/>
      <c r="I67" s="298"/>
      <c r="J67" s="298"/>
      <c r="K67" s="298"/>
      <c r="L67" s="298"/>
      <c r="M67" s="349"/>
    </row>
    <row r="68" spans="1:13" ht="24.75" customHeight="1">
      <c r="A68" s="353" t="s">
        <v>859</v>
      </c>
      <c r="B68" s="345" t="s">
        <v>860</v>
      </c>
      <c r="C68" s="345" t="s">
        <v>857</v>
      </c>
      <c r="D68" s="345" t="s">
        <v>858</v>
      </c>
      <c r="E68" s="345" t="s">
        <v>1268</v>
      </c>
      <c r="F68" s="345"/>
      <c r="G68" s="345" t="s">
        <v>1266</v>
      </c>
      <c r="H68" s="345"/>
      <c r="I68" s="345" t="s">
        <v>485</v>
      </c>
      <c r="J68" s="345" t="s">
        <v>1269</v>
      </c>
      <c r="K68" s="345"/>
      <c r="L68" s="345" t="s">
        <v>1013</v>
      </c>
      <c r="M68" s="345" t="s">
        <v>1265</v>
      </c>
    </row>
    <row r="69" spans="1:13" ht="35.25" customHeight="1">
      <c r="A69" s="353"/>
      <c r="B69" s="345"/>
      <c r="C69" s="345"/>
      <c r="D69" s="345"/>
      <c r="E69" s="208" t="s">
        <v>1018</v>
      </c>
      <c r="F69" s="208" t="s">
        <v>1019</v>
      </c>
      <c r="G69" s="208" t="s">
        <v>396</v>
      </c>
      <c r="H69" s="208" t="s">
        <v>1267</v>
      </c>
      <c r="I69" s="345"/>
      <c r="J69" s="231" t="s">
        <v>1010</v>
      </c>
      <c r="K69" s="231" t="s">
        <v>1151</v>
      </c>
      <c r="L69" s="345"/>
      <c r="M69" s="345"/>
    </row>
    <row r="70" spans="1:19" ht="88.5" customHeight="1">
      <c r="A70" s="266" t="s">
        <v>1092</v>
      </c>
      <c r="B70" s="266" t="s">
        <v>881</v>
      </c>
      <c r="C70" s="213" t="s">
        <v>882</v>
      </c>
      <c r="D70" s="225" t="s">
        <v>981</v>
      </c>
      <c r="E70" s="23">
        <v>495</v>
      </c>
      <c r="F70" s="19">
        <f>501/501</f>
        <v>1</v>
      </c>
      <c r="G70" s="19">
        <v>0.5</v>
      </c>
      <c r="H70" s="225" t="s">
        <v>1217</v>
      </c>
      <c r="I70" s="213" t="s">
        <v>553</v>
      </c>
      <c r="J70" s="244" t="s">
        <v>1333</v>
      </c>
      <c r="K70" s="324"/>
      <c r="L70" s="354">
        <f>(G70+G71+G72+G73+G74+G75+G76+G77+G78)/9</f>
        <v>0.4666666666666667</v>
      </c>
      <c r="M70" s="357">
        <v>9</v>
      </c>
      <c r="N70" s="43"/>
      <c r="O70" s="43"/>
      <c r="P70" s="43"/>
      <c r="Q70" s="43"/>
      <c r="R70" s="43"/>
      <c r="S70" s="43"/>
    </row>
    <row r="71" spans="1:19" ht="84.75" customHeight="1">
      <c r="A71" s="266"/>
      <c r="B71" s="386"/>
      <c r="C71" s="266" t="s">
        <v>883</v>
      </c>
      <c r="D71" s="225" t="s">
        <v>884</v>
      </c>
      <c r="E71" s="23">
        <v>0</v>
      </c>
      <c r="F71" s="19">
        <v>1</v>
      </c>
      <c r="G71" s="19">
        <v>0.5</v>
      </c>
      <c r="H71" s="225" t="s">
        <v>1218</v>
      </c>
      <c r="I71" s="225" t="s">
        <v>963</v>
      </c>
      <c r="J71" s="244" t="s">
        <v>1333</v>
      </c>
      <c r="K71" s="409"/>
      <c r="L71" s="355"/>
      <c r="M71" s="358"/>
      <c r="N71" s="43"/>
      <c r="O71" s="43"/>
      <c r="P71" s="43"/>
      <c r="Q71" s="43"/>
      <c r="R71" s="43"/>
      <c r="S71" s="43"/>
    </row>
    <row r="72" spans="1:19" ht="88.5" customHeight="1">
      <c r="A72" s="266"/>
      <c r="B72" s="386"/>
      <c r="C72" s="386"/>
      <c r="D72" s="225" t="s">
        <v>885</v>
      </c>
      <c r="E72" s="23">
        <v>0</v>
      </c>
      <c r="F72" s="19">
        <v>1</v>
      </c>
      <c r="G72" s="19">
        <v>0.5</v>
      </c>
      <c r="H72" s="225" t="s">
        <v>1186</v>
      </c>
      <c r="I72" s="225" t="s">
        <v>962</v>
      </c>
      <c r="J72" s="244" t="s">
        <v>1333</v>
      </c>
      <c r="K72" s="409"/>
      <c r="L72" s="355"/>
      <c r="M72" s="358"/>
      <c r="N72" s="43"/>
      <c r="O72" s="43"/>
      <c r="P72" s="43"/>
      <c r="Q72" s="43"/>
      <c r="R72" s="43"/>
      <c r="S72" s="43"/>
    </row>
    <row r="73" spans="1:19" ht="87" customHeight="1">
      <c r="A73" s="266"/>
      <c r="B73" s="386"/>
      <c r="C73" s="386"/>
      <c r="D73" s="225" t="s">
        <v>961</v>
      </c>
      <c r="E73" s="23">
        <v>0</v>
      </c>
      <c r="F73" s="19">
        <v>1</v>
      </c>
      <c r="G73" s="19">
        <v>0.5</v>
      </c>
      <c r="H73" s="225" t="s">
        <v>1187</v>
      </c>
      <c r="I73" s="225" t="s">
        <v>886</v>
      </c>
      <c r="J73" s="244" t="s">
        <v>1333</v>
      </c>
      <c r="K73" s="409"/>
      <c r="L73" s="355"/>
      <c r="M73" s="358"/>
      <c r="N73" s="43"/>
      <c r="O73" s="43"/>
      <c r="P73" s="43"/>
      <c r="Q73" s="43"/>
      <c r="R73" s="43"/>
      <c r="S73" s="43"/>
    </row>
    <row r="74" spans="1:19" ht="60.75" customHeight="1">
      <c r="A74" s="266"/>
      <c r="B74" s="386"/>
      <c r="C74" s="386"/>
      <c r="D74" s="225" t="s">
        <v>887</v>
      </c>
      <c r="E74" s="23">
        <v>0</v>
      </c>
      <c r="F74" s="19">
        <v>1</v>
      </c>
      <c r="G74" s="19">
        <v>0.5</v>
      </c>
      <c r="H74" s="225" t="s">
        <v>1219</v>
      </c>
      <c r="I74" s="225" t="s">
        <v>888</v>
      </c>
      <c r="J74" s="244" t="s">
        <v>1334</v>
      </c>
      <c r="K74" s="409"/>
      <c r="L74" s="355"/>
      <c r="M74" s="358"/>
      <c r="N74" s="43"/>
      <c r="O74" s="43"/>
      <c r="P74" s="43"/>
      <c r="Q74" s="43"/>
      <c r="R74" s="43"/>
      <c r="S74" s="43"/>
    </row>
    <row r="75" spans="1:19" ht="78.75" customHeight="1">
      <c r="A75" s="266"/>
      <c r="B75" s="386"/>
      <c r="C75" s="386"/>
      <c r="D75" s="225" t="s">
        <v>889</v>
      </c>
      <c r="E75" s="23">
        <v>0</v>
      </c>
      <c r="F75" s="19">
        <v>1</v>
      </c>
      <c r="G75" s="19">
        <v>0.5</v>
      </c>
      <c r="H75" s="225" t="s">
        <v>1188</v>
      </c>
      <c r="I75" s="225" t="s">
        <v>553</v>
      </c>
      <c r="J75" s="244" t="s">
        <v>1334</v>
      </c>
      <c r="K75" s="409"/>
      <c r="L75" s="355"/>
      <c r="M75" s="358"/>
      <c r="N75" s="43"/>
      <c r="O75" s="43"/>
      <c r="P75" s="43"/>
      <c r="Q75" s="43"/>
      <c r="R75" s="43"/>
      <c r="S75" s="43"/>
    </row>
    <row r="76" spans="1:13" ht="78.75" customHeight="1">
      <c r="A76" s="266"/>
      <c r="B76" s="225" t="s">
        <v>565</v>
      </c>
      <c r="C76" s="202" t="s">
        <v>682</v>
      </c>
      <c r="D76" s="225" t="s">
        <v>890</v>
      </c>
      <c r="E76" s="23">
        <v>0</v>
      </c>
      <c r="F76" s="19">
        <v>1</v>
      </c>
      <c r="G76" s="19">
        <v>0.5</v>
      </c>
      <c r="H76" s="225" t="s">
        <v>1220</v>
      </c>
      <c r="I76" s="225" t="s">
        <v>567</v>
      </c>
      <c r="J76" s="244" t="s">
        <v>1334</v>
      </c>
      <c r="K76" s="409"/>
      <c r="L76" s="355"/>
      <c r="M76" s="358"/>
    </row>
    <row r="77" spans="1:13" ht="100.5" customHeight="1">
      <c r="A77" s="298"/>
      <c r="B77" s="266" t="s">
        <v>1083</v>
      </c>
      <c r="C77" s="225" t="s">
        <v>984</v>
      </c>
      <c r="D77" s="210" t="s">
        <v>986</v>
      </c>
      <c r="E77" s="230">
        <v>0</v>
      </c>
      <c r="F77" s="228">
        <v>1</v>
      </c>
      <c r="G77" s="19">
        <v>0.5</v>
      </c>
      <c r="H77" s="225" t="s">
        <v>1190</v>
      </c>
      <c r="I77" s="225" t="s">
        <v>69</v>
      </c>
      <c r="J77" s="243" t="s">
        <v>1376</v>
      </c>
      <c r="K77" s="410"/>
      <c r="L77" s="355"/>
      <c r="M77" s="358"/>
    </row>
    <row r="78" spans="1:13" s="195" customFormat="1" ht="408.75" customHeight="1">
      <c r="A78" s="298"/>
      <c r="B78" s="266"/>
      <c r="C78" s="225" t="s">
        <v>1093</v>
      </c>
      <c r="D78" s="225" t="s">
        <v>976</v>
      </c>
      <c r="E78" s="227">
        <v>0</v>
      </c>
      <c r="F78" s="19">
        <v>1</v>
      </c>
      <c r="G78" s="19">
        <f>1/5</f>
        <v>0.2</v>
      </c>
      <c r="H78" s="225" t="s">
        <v>1191</v>
      </c>
      <c r="I78" s="225" t="s">
        <v>69</v>
      </c>
      <c r="J78" s="243" t="s">
        <v>1392</v>
      </c>
      <c r="K78" s="225" t="s">
        <v>1189</v>
      </c>
      <c r="L78" s="356"/>
      <c r="M78" s="359"/>
    </row>
    <row r="79" spans="1:13" s="195" customFormat="1" ht="17.25" customHeight="1">
      <c r="A79" s="387" t="s">
        <v>1094</v>
      </c>
      <c r="B79" s="388"/>
      <c r="C79" s="388"/>
      <c r="D79" s="388"/>
      <c r="E79" s="388"/>
      <c r="F79" s="388"/>
      <c r="G79" s="388"/>
      <c r="H79" s="388"/>
      <c r="I79" s="388"/>
      <c r="J79" s="388"/>
      <c r="K79" s="388"/>
      <c r="L79" s="388"/>
      <c r="M79" s="389"/>
    </row>
    <row r="80" spans="1:13" ht="24.75" customHeight="1">
      <c r="A80" s="266" t="s">
        <v>1276</v>
      </c>
      <c r="B80" s="298"/>
      <c r="C80" s="298"/>
      <c r="D80" s="298"/>
      <c r="E80" s="298"/>
      <c r="F80" s="298"/>
      <c r="G80" s="298"/>
      <c r="H80" s="298"/>
      <c r="I80" s="298"/>
      <c r="J80" s="298"/>
      <c r="K80" s="298"/>
      <c r="L80" s="298"/>
      <c r="M80" s="349"/>
    </row>
    <row r="81" spans="1:13" ht="24.75" customHeight="1">
      <c r="A81" s="353" t="s">
        <v>859</v>
      </c>
      <c r="B81" s="345" t="s">
        <v>860</v>
      </c>
      <c r="C81" s="345" t="s">
        <v>857</v>
      </c>
      <c r="D81" s="345" t="s">
        <v>858</v>
      </c>
      <c r="E81" s="345" t="s">
        <v>1268</v>
      </c>
      <c r="F81" s="345"/>
      <c r="G81" s="345" t="s">
        <v>1266</v>
      </c>
      <c r="H81" s="345"/>
      <c r="I81" s="345" t="s">
        <v>485</v>
      </c>
      <c r="J81" s="345" t="s">
        <v>1269</v>
      </c>
      <c r="K81" s="345"/>
      <c r="L81" s="345" t="s">
        <v>1013</v>
      </c>
      <c r="M81" s="345" t="s">
        <v>1265</v>
      </c>
    </row>
    <row r="82" spans="1:13" ht="35.25" customHeight="1">
      <c r="A82" s="353"/>
      <c r="B82" s="345"/>
      <c r="C82" s="345"/>
      <c r="D82" s="345"/>
      <c r="E82" s="208" t="s">
        <v>1018</v>
      </c>
      <c r="F82" s="208" t="s">
        <v>1019</v>
      </c>
      <c r="G82" s="208" t="s">
        <v>396</v>
      </c>
      <c r="H82" s="208" t="s">
        <v>1267</v>
      </c>
      <c r="I82" s="345"/>
      <c r="J82" s="231" t="s">
        <v>1010</v>
      </c>
      <c r="K82" s="231" t="s">
        <v>1151</v>
      </c>
      <c r="L82" s="345"/>
      <c r="M82" s="345"/>
    </row>
    <row r="83" spans="1:13" ht="83.25" customHeight="1">
      <c r="A83" s="324" t="s">
        <v>1092</v>
      </c>
      <c r="B83" s="324" t="s">
        <v>1095</v>
      </c>
      <c r="C83" s="324" t="s">
        <v>1096</v>
      </c>
      <c r="D83" s="210" t="s">
        <v>1097</v>
      </c>
      <c r="E83" s="201">
        <v>0</v>
      </c>
      <c r="F83" s="228">
        <v>1</v>
      </c>
      <c r="G83" s="251">
        <f>2107333865/4886344803</f>
        <v>0.4312699880913418</v>
      </c>
      <c r="H83" s="256" t="s">
        <v>1357</v>
      </c>
      <c r="I83" s="210" t="s">
        <v>486</v>
      </c>
      <c r="J83" s="244" t="s">
        <v>1358</v>
      </c>
      <c r="K83" s="400" t="s">
        <v>1257</v>
      </c>
      <c r="L83" s="354">
        <f>(G83+G84+G85+G86+G87+G88+G89+G90+G91+G92+G93+G94)/12</f>
        <v>0.4598280545631674</v>
      </c>
      <c r="M83" s="357">
        <v>12</v>
      </c>
    </row>
    <row r="84" spans="1:13" ht="154.5" customHeight="1">
      <c r="A84" s="325"/>
      <c r="B84" s="325"/>
      <c r="C84" s="325"/>
      <c r="D84" s="210" t="s">
        <v>1098</v>
      </c>
      <c r="E84" s="228">
        <f>13/15</f>
        <v>0.8666666666666667</v>
      </c>
      <c r="F84" s="228">
        <v>0.8</v>
      </c>
      <c r="G84" s="215">
        <v>0.33</v>
      </c>
      <c r="H84" s="216" t="s">
        <v>1221</v>
      </c>
      <c r="I84" s="210" t="s">
        <v>486</v>
      </c>
      <c r="J84" s="241" t="s">
        <v>1358</v>
      </c>
      <c r="K84" s="401"/>
      <c r="L84" s="355"/>
      <c r="M84" s="358"/>
    </row>
    <row r="85" spans="1:13" ht="90" customHeight="1">
      <c r="A85" s="325"/>
      <c r="B85" s="377"/>
      <c r="C85" s="377"/>
      <c r="D85" s="210" t="s">
        <v>1099</v>
      </c>
      <c r="E85" s="228">
        <f>236/294</f>
        <v>0.8027210884353742</v>
      </c>
      <c r="F85" s="228">
        <v>0.8</v>
      </c>
      <c r="G85" s="233">
        <v>0.69</v>
      </c>
      <c r="H85" s="210" t="s">
        <v>1258</v>
      </c>
      <c r="I85" s="210" t="s">
        <v>486</v>
      </c>
      <c r="J85" s="241" t="s">
        <v>1358</v>
      </c>
      <c r="K85" s="401"/>
      <c r="L85" s="355"/>
      <c r="M85" s="358"/>
    </row>
    <row r="86" spans="1:13" ht="96.75" customHeight="1">
      <c r="A86" s="325"/>
      <c r="B86" s="210" t="s">
        <v>891</v>
      </c>
      <c r="C86" s="210" t="s">
        <v>892</v>
      </c>
      <c r="D86" s="210" t="s">
        <v>1100</v>
      </c>
      <c r="E86" s="27">
        <v>0.8</v>
      </c>
      <c r="F86" s="228">
        <v>0.9</v>
      </c>
      <c r="G86" s="217">
        <v>0.5</v>
      </c>
      <c r="H86" s="210" t="s">
        <v>1254</v>
      </c>
      <c r="I86" s="210" t="s">
        <v>487</v>
      </c>
      <c r="J86" s="241" t="s">
        <v>1358</v>
      </c>
      <c r="K86" s="401"/>
      <c r="L86" s="355"/>
      <c r="M86" s="358"/>
    </row>
    <row r="87" spans="1:13" ht="127.5" customHeight="1">
      <c r="A87" s="325"/>
      <c r="B87" s="210" t="s">
        <v>893</v>
      </c>
      <c r="C87" s="210" t="s">
        <v>280</v>
      </c>
      <c r="D87" s="210" t="s">
        <v>1101</v>
      </c>
      <c r="E87" s="27">
        <v>0.9</v>
      </c>
      <c r="F87" s="228">
        <v>0.9</v>
      </c>
      <c r="G87" s="233">
        <f>5/12</f>
        <v>0.4166666666666667</v>
      </c>
      <c r="H87" s="218" t="s">
        <v>1155</v>
      </c>
      <c r="I87" s="210" t="s">
        <v>488</v>
      </c>
      <c r="J87" s="241" t="s">
        <v>1358</v>
      </c>
      <c r="K87" s="401"/>
      <c r="L87" s="355"/>
      <c r="M87" s="358"/>
    </row>
    <row r="88" spans="1:13" ht="96.75" customHeight="1">
      <c r="A88" s="325"/>
      <c r="B88" s="210" t="s">
        <v>894</v>
      </c>
      <c r="C88" s="210" t="s">
        <v>895</v>
      </c>
      <c r="D88" s="210" t="s">
        <v>1102</v>
      </c>
      <c r="E88" s="27">
        <v>0.95</v>
      </c>
      <c r="F88" s="228">
        <v>0.95</v>
      </c>
      <c r="G88" s="217">
        <v>0.51</v>
      </c>
      <c r="H88" s="219" t="s">
        <v>1259</v>
      </c>
      <c r="I88" s="210" t="s">
        <v>488</v>
      </c>
      <c r="J88" s="241" t="s">
        <v>1358</v>
      </c>
      <c r="K88" s="401"/>
      <c r="L88" s="355"/>
      <c r="M88" s="358"/>
    </row>
    <row r="89" spans="1:13" ht="111" customHeight="1">
      <c r="A89" s="325"/>
      <c r="B89" s="210" t="s">
        <v>896</v>
      </c>
      <c r="C89" s="210" t="s">
        <v>897</v>
      </c>
      <c r="D89" s="210" t="s">
        <v>1103</v>
      </c>
      <c r="E89" s="228">
        <v>0</v>
      </c>
      <c r="F89" s="228">
        <v>0.8</v>
      </c>
      <c r="G89" s="217">
        <v>0.62</v>
      </c>
      <c r="H89" s="219" t="s">
        <v>1156</v>
      </c>
      <c r="I89" s="210" t="s">
        <v>1104</v>
      </c>
      <c r="J89" s="241" t="s">
        <v>1358</v>
      </c>
      <c r="K89" s="401"/>
      <c r="L89" s="355"/>
      <c r="M89" s="358"/>
    </row>
    <row r="90" spans="1:13" ht="151.5" customHeight="1">
      <c r="A90" s="325"/>
      <c r="B90" s="210" t="s">
        <v>285</v>
      </c>
      <c r="C90" s="210" t="s">
        <v>898</v>
      </c>
      <c r="D90" s="210" t="s">
        <v>1105</v>
      </c>
      <c r="E90" s="27">
        <v>1</v>
      </c>
      <c r="F90" s="228">
        <v>1</v>
      </c>
      <c r="G90" s="217">
        <v>0.02</v>
      </c>
      <c r="H90" s="219" t="s">
        <v>1255</v>
      </c>
      <c r="I90" s="210" t="s">
        <v>1106</v>
      </c>
      <c r="J90" s="241" t="s">
        <v>1358</v>
      </c>
      <c r="K90" s="401"/>
      <c r="L90" s="355"/>
      <c r="M90" s="358"/>
    </row>
    <row r="91" spans="1:13" ht="123" customHeight="1">
      <c r="A91" s="325"/>
      <c r="B91" s="225" t="s">
        <v>899</v>
      </c>
      <c r="C91" s="210" t="s">
        <v>900</v>
      </c>
      <c r="D91" s="210" t="s">
        <v>1107</v>
      </c>
      <c r="E91" s="27">
        <v>0</v>
      </c>
      <c r="F91" s="228">
        <v>1</v>
      </c>
      <c r="G91" s="217">
        <v>0.5</v>
      </c>
      <c r="H91" s="219" t="s">
        <v>1317</v>
      </c>
      <c r="I91" s="210" t="s">
        <v>1108</v>
      </c>
      <c r="J91" s="241" t="s">
        <v>1358</v>
      </c>
      <c r="K91" s="401"/>
      <c r="L91" s="355"/>
      <c r="M91" s="358"/>
    </row>
    <row r="92" spans="1:19" s="45" customFormat="1" ht="313.5" customHeight="1">
      <c r="A92" s="325"/>
      <c r="B92" s="210" t="s">
        <v>359</v>
      </c>
      <c r="C92" s="210" t="s">
        <v>428</v>
      </c>
      <c r="D92" s="210" t="s">
        <v>1109</v>
      </c>
      <c r="E92" s="27">
        <v>0.6</v>
      </c>
      <c r="F92" s="228">
        <v>1</v>
      </c>
      <c r="G92" s="217">
        <v>0.5</v>
      </c>
      <c r="H92" s="219" t="s">
        <v>1256</v>
      </c>
      <c r="I92" s="210" t="s">
        <v>1110</v>
      </c>
      <c r="J92" s="241" t="s">
        <v>1358</v>
      </c>
      <c r="K92" s="401"/>
      <c r="L92" s="355"/>
      <c r="M92" s="358"/>
      <c r="N92" s="24"/>
      <c r="O92" s="24"/>
      <c r="P92" s="24"/>
      <c r="Q92" s="24"/>
      <c r="R92" s="24"/>
      <c r="S92" s="24"/>
    </row>
    <row r="93" spans="1:13" ht="91.5" customHeight="1">
      <c r="A93" s="325"/>
      <c r="B93" s="324" t="s">
        <v>1083</v>
      </c>
      <c r="C93" s="225" t="s">
        <v>984</v>
      </c>
      <c r="D93" s="210" t="s">
        <v>986</v>
      </c>
      <c r="E93" s="230">
        <v>0</v>
      </c>
      <c r="F93" s="228">
        <v>1</v>
      </c>
      <c r="G93" s="228">
        <v>0.5</v>
      </c>
      <c r="H93" s="225" t="s">
        <v>1176</v>
      </c>
      <c r="I93" s="225" t="s">
        <v>69</v>
      </c>
      <c r="J93" s="237" t="s">
        <v>1335</v>
      </c>
      <c r="K93" s="401"/>
      <c r="L93" s="355"/>
      <c r="M93" s="358"/>
    </row>
    <row r="94" spans="1:13" s="195" customFormat="1" ht="174" customHeight="1">
      <c r="A94" s="377"/>
      <c r="B94" s="377"/>
      <c r="C94" s="225" t="s">
        <v>1090</v>
      </c>
      <c r="D94" s="225" t="s">
        <v>1111</v>
      </c>
      <c r="E94" s="227">
        <v>0</v>
      </c>
      <c r="F94" s="19">
        <v>1</v>
      </c>
      <c r="G94" s="19">
        <v>0.5</v>
      </c>
      <c r="H94" s="72" t="s">
        <v>1244</v>
      </c>
      <c r="I94" s="225" t="s">
        <v>69</v>
      </c>
      <c r="J94" s="225" t="s">
        <v>1336</v>
      </c>
      <c r="K94" s="402"/>
      <c r="L94" s="356"/>
      <c r="M94" s="359"/>
    </row>
    <row r="95" spans="1:13" ht="22.5" customHeight="1">
      <c r="A95" s="387" t="s">
        <v>901</v>
      </c>
      <c r="B95" s="388"/>
      <c r="C95" s="388"/>
      <c r="D95" s="388"/>
      <c r="E95" s="388"/>
      <c r="F95" s="388"/>
      <c r="G95" s="388"/>
      <c r="H95" s="388"/>
      <c r="I95" s="388"/>
      <c r="J95" s="388"/>
      <c r="K95" s="388"/>
      <c r="L95" s="388"/>
      <c r="M95" s="389"/>
    </row>
    <row r="96" spans="1:13" ht="23.25" customHeight="1">
      <c r="A96" s="394" t="s">
        <v>1277</v>
      </c>
      <c r="B96" s="395"/>
      <c r="C96" s="395"/>
      <c r="D96" s="395"/>
      <c r="E96" s="395"/>
      <c r="F96" s="395"/>
      <c r="G96" s="395"/>
      <c r="H96" s="396"/>
      <c r="I96" s="396"/>
      <c r="J96" s="396"/>
      <c r="K96" s="396"/>
      <c r="L96" s="396"/>
      <c r="M96" s="397"/>
    </row>
    <row r="97" spans="1:13" ht="24.75" customHeight="1">
      <c r="A97" s="353" t="s">
        <v>859</v>
      </c>
      <c r="B97" s="345" t="s">
        <v>860</v>
      </c>
      <c r="C97" s="345" t="s">
        <v>857</v>
      </c>
      <c r="D97" s="345" t="s">
        <v>858</v>
      </c>
      <c r="E97" s="345" t="s">
        <v>1268</v>
      </c>
      <c r="F97" s="345"/>
      <c r="G97" s="345" t="s">
        <v>1266</v>
      </c>
      <c r="H97" s="345"/>
      <c r="I97" s="345" t="s">
        <v>485</v>
      </c>
      <c r="J97" s="345" t="s">
        <v>1269</v>
      </c>
      <c r="K97" s="345"/>
      <c r="L97" s="345" t="s">
        <v>1013</v>
      </c>
      <c r="M97" s="345" t="s">
        <v>1265</v>
      </c>
    </row>
    <row r="98" spans="1:13" ht="35.25" customHeight="1">
      <c r="A98" s="353"/>
      <c r="B98" s="345"/>
      <c r="C98" s="345"/>
      <c r="D98" s="345"/>
      <c r="E98" s="208" t="s">
        <v>1018</v>
      </c>
      <c r="F98" s="208" t="s">
        <v>1019</v>
      </c>
      <c r="G98" s="208" t="s">
        <v>396</v>
      </c>
      <c r="H98" s="208" t="s">
        <v>1267</v>
      </c>
      <c r="I98" s="345"/>
      <c r="J98" s="231" t="s">
        <v>1010</v>
      </c>
      <c r="K98" s="231" t="s">
        <v>1151</v>
      </c>
      <c r="L98" s="345"/>
      <c r="M98" s="345"/>
    </row>
    <row r="99" spans="1:13" ht="96" customHeight="1">
      <c r="A99" s="266" t="s">
        <v>1092</v>
      </c>
      <c r="B99" s="51" t="s">
        <v>1112</v>
      </c>
      <c r="C99" s="51" t="s">
        <v>1014</v>
      </c>
      <c r="D99" s="51" t="s">
        <v>987</v>
      </c>
      <c r="E99" s="23">
        <v>0</v>
      </c>
      <c r="F99" s="19">
        <f>3/3</f>
        <v>1</v>
      </c>
      <c r="G99" s="19">
        <f>1/3</f>
        <v>0.3333333333333333</v>
      </c>
      <c r="H99" s="225" t="s">
        <v>1192</v>
      </c>
      <c r="I99" s="225" t="s">
        <v>131</v>
      </c>
      <c r="J99" s="225" t="s">
        <v>1337</v>
      </c>
      <c r="K99" s="220"/>
      <c r="L99" s="354">
        <f>(G99+G100+G101+G102+G103+G104+G105)/7</f>
        <v>0.6721088435374148</v>
      </c>
      <c r="M99" s="357">
        <v>7</v>
      </c>
    </row>
    <row r="100" spans="1:13" ht="89.25" customHeight="1">
      <c r="A100" s="298"/>
      <c r="B100" s="225" t="s">
        <v>1260</v>
      </c>
      <c r="C100" s="225" t="s">
        <v>1262</v>
      </c>
      <c r="D100" s="225" t="s">
        <v>1261</v>
      </c>
      <c r="E100" s="23">
        <v>0</v>
      </c>
      <c r="F100" s="19">
        <f>2/2</f>
        <v>1</v>
      </c>
      <c r="G100" s="19">
        <v>1</v>
      </c>
      <c r="H100" s="225" t="s">
        <v>1263</v>
      </c>
      <c r="I100" s="225" t="s">
        <v>131</v>
      </c>
      <c r="J100" s="225" t="s">
        <v>1325</v>
      </c>
      <c r="K100" s="220"/>
      <c r="L100" s="355"/>
      <c r="M100" s="358"/>
    </row>
    <row r="101" spans="1:13" ht="88.5" customHeight="1">
      <c r="A101" s="298"/>
      <c r="B101" s="225" t="s">
        <v>902</v>
      </c>
      <c r="C101" s="225" t="s">
        <v>903</v>
      </c>
      <c r="D101" s="225" t="s">
        <v>1318</v>
      </c>
      <c r="E101" s="23">
        <v>0</v>
      </c>
      <c r="F101" s="19">
        <v>1</v>
      </c>
      <c r="G101" s="19">
        <f>22/22</f>
        <v>1</v>
      </c>
      <c r="H101" s="243" t="s">
        <v>1359</v>
      </c>
      <c r="I101" s="225" t="s">
        <v>131</v>
      </c>
      <c r="J101" s="225" t="s">
        <v>1326</v>
      </c>
      <c r="K101" s="94"/>
      <c r="L101" s="355"/>
      <c r="M101" s="358"/>
    </row>
    <row r="102" spans="1:13" ht="105" customHeight="1">
      <c r="A102" s="298"/>
      <c r="B102" s="225" t="s">
        <v>140</v>
      </c>
      <c r="C102" s="225" t="s">
        <v>141</v>
      </c>
      <c r="D102" s="225" t="s">
        <v>988</v>
      </c>
      <c r="E102" s="23">
        <v>0</v>
      </c>
      <c r="F102" s="19">
        <f>14/14</f>
        <v>1</v>
      </c>
      <c r="G102" s="19">
        <f>8/14</f>
        <v>0.5714285714285714</v>
      </c>
      <c r="H102" s="243" t="s">
        <v>1360</v>
      </c>
      <c r="I102" s="225" t="s">
        <v>131</v>
      </c>
      <c r="J102" s="21" t="s">
        <v>1327</v>
      </c>
      <c r="L102" s="355"/>
      <c r="M102" s="358"/>
    </row>
    <row r="103" spans="1:13" ht="174" customHeight="1">
      <c r="A103" s="298"/>
      <c r="B103" s="225" t="s">
        <v>904</v>
      </c>
      <c r="C103" s="225" t="s">
        <v>144</v>
      </c>
      <c r="D103" s="225" t="s">
        <v>989</v>
      </c>
      <c r="E103" s="23">
        <v>0</v>
      </c>
      <c r="F103" s="19">
        <v>1</v>
      </c>
      <c r="G103" s="19">
        <v>0.6</v>
      </c>
      <c r="H103" s="21" t="s">
        <v>1222</v>
      </c>
      <c r="I103" s="225" t="s">
        <v>131</v>
      </c>
      <c r="J103" s="237" t="s">
        <v>1328</v>
      </c>
      <c r="K103" s="94"/>
      <c r="L103" s="355"/>
      <c r="M103" s="358"/>
    </row>
    <row r="104" spans="1:13" ht="105" customHeight="1">
      <c r="A104" s="298"/>
      <c r="B104" s="266" t="s">
        <v>1113</v>
      </c>
      <c r="C104" s="225" t="s">
        <v>984</v>
      </c>
      <c r="D104" s="210" t="s">
        <v>986</v>
      </c>
      <c r="E104" s="230">
        <v>0</v>
      </c>
      <c r="F104" s="228">
        <v>1</v>
      </c>
      <c r="G104" s="228">
        <v>0.7</v>
      </c>
      <c r="H104" s="225" t="s">
        <v>1193</v>
      </c>
      <c r="I104" s="225" t="s">
        <v>131</v>
      </c>
      <c r="J104" s="225" t="s">
        <v>1329</v>
      </c>
      <c r="K104" s="94"/>
      <c r="L104" s="355"/>
      <c r="M104" s="358"/>
    </row>
    <row r="105" spans="1:13" ht="105" customHeight="1">
      <c r="A105" s="298"/>
      <c r="B105" s="266"/>
      <c r="C105" s="225" t="s">
        <v>1114</v>
      </c>
      <c r="D105" s="225" t="s">
        <v>1115</v>
      </c>
      <c r="E105" s="227">
        <v>0</v>
      </c>
      <c r="F105" s="19">
        <v>1</v>
      </c>
      <c r="G105" s="228">
        <v>0.5</v>
      </c>
      <c r="H105" s="225" t="s">
        <v>1264</v>
      </c>
      <c r="I105" s="225" t="s">
        <v>131</v>
      </c>
      <c r="J105" s="235" t="s">
        <v>1330</v>
      </c>
      <c r="K105" s="225" t="s">
        <v>1390</v>
      </c>
      <c r="L105" s="356"/>
      <c r="M105" s="359"/>
    </row>
    <row r="106" spans="1:13" ht="27.75" customHeight="1">
      <c r="A106" s="387" t="s">
        <v>905</v>
      </c>
      <c r="B106" s="388"/>
      <c r="C106" s="388"/>
      <c r="D106" s="388"/>
      <c r="E106" s="388"/>
      <c r="F106" s="388"/>
      <c r="G106" s="388"/>
      <c r="H106" s="388"/>
      <c r="I106" s="388"/>
      <c r="J106" s="388"/>
      <c r="K106" s="388"/>
      <c r="L106" s="388"/>
      <c r="M106" s="389"/>
    </row>
    <row r="107" spans="1:13" ht="26.25" customHeight="1">
      <c r="A107" s="398" t="s">
        <v>1278</v>
      </c>
      <c r="B107" s="395"/>
      <c r="C107" s="395"/>
      <c r="D107" s="395"/>
      <c r="E107" s="395"/>
      <c r="F107" s="395"/>
      <c r="G107" s="395"/>
      <c r="H107" s="396"/>
      <c r="I107" s="396"/>
      <c r="J107" s="396"/>
      <c r="K107" s="396"/>
      <c r="L107" s="396"/>
      <c r="M107" s="397"/>
    </row>
    <row r="108" spans="1:13" ht="24.75" customHeight="1">
      <c r="A108" s="353" t="s">
        <v>859</v>
      </c>
      <c r="B108" s="345" t="s">
        <v>860</v>
      </c>
      <c r="C108" s="345" t="s">
        <v>857</v>
      </c>
      <c r="D108" s="345" t="s">
        <v>858</v>
      </c>
      <c r="E108" s="345" t="s">
        <v>1268</v>
      </c>
      <c r="F108" s="345"/>
      <c r="G108" s="345" t="s">
        <v>1266</v>
      </c>
      <c r="H108" s="345"/>
      <c r="I108" s="345" t="s">
        <v>485</v>
      </c>
      <c r="J108" s="345" t="s">
        <v>1269</v>
      </c>
      <c r="K108" s="345"/>
      <c r="L108" s="345" t="s">
        <v>1013</v>
      </c>
      <c r="M108" s="345" t="s">
        <v>1265</v>
      </c>
    </row>
    <row r="109" spans="1:13" ht="35.25" customHeight="1">
      <c r="A109" s="353"/>
      <c r="B109" s="345"/>
      <c r="C109" s="345"/>
      <c r="D109" s="345"/>
      <c r="E109" s="208" t="s">
        <v>1018</v>
      </c>
      <c r="F109" s="208" t="s">
        <v>1019</v>
      </c>
      <c r="G109" s="208" t="s">
        <v>396</v>
      </c>
      <c r="H109" s="208" t="s">
        <v>1267</v>
      </c>
      <c r="I109" s="345"/>
      <c r="J109" s="231" t="s">
        <v>1010</v>
      </c>
      <c r="K109" s="231" t="s">
        <v>1151</v>
      </c>
      <c r="L109" s="345"/>
      <c r="M109" s="345"/>
    </row>
    <row r="110" spans="1:13" ht="76.5" customHeight="1">
      <c r="A110" s="324" t="s">
        <v>1092</v>
      </c>
      <c r="B110" s="324" t="s">
        <v>363</v>
      </c>
      <c r="C110" s="324" t="s">
        <v>364</v>
      </c>
      <c r="D110" s="210" t="s">
        <v>990</v>
      </c>
      <c r="E110" s="230">
        <v>6</v>
      </c>
      <c r="F110" s="228">
        <v>1</v>
      </c>
      <c r="G110" s="228">
        <v>0.7</v>
      </c>
      <c r="H110" s="210" t="s">
        <v>1170</v>
      </c>
      <c r="I110" s="210" t="s">
        <v>964</v>
      </c>
      <c r="J110" s="235" t="s">
        <v>1331</v>
      </c>
      <c r="K110" s="324" t="s">
        <v>1257</v>
      </c>
      <c r="L110" s="354">
        <f>(G110+G111+G112+G113+G114+G115+G116)/7</f>
        <v>0.6857142857142857</v>
      </c>
      <c r="M110" s="357">
        <v>7</v>
      </c>
    </row>
    <row r="111" spans="1:13" ht="82.5" customHeight="1">
      <c r="A111" s="325"/>
      <c r="B111" s="325"/>
      <c r="C111" s="325"/>
      <c r="D111" s="210" t="s">
        <v>991</v>
      </c>
      <c r="E111" s="230">
        <v>4</v>
      </c>
      <c r="F111" s="228">
        <v>1</v>
      </c>
      <c r="G111" s="228">
        <v>0.3</v>
      </c>
      <c r="H111" s="210" t="s">
        <v>1171</v>
      </c>
      <c r="I111" s="210" t="s">
        <v>964</v>
      </c>
      <c r="J111" s="253" t="s">
        <v>1331</v>
      </c>
      <c r="K111" s="346"/>
      <c r="L111" s="355"/>
      <c r="M111" s="358"/>
    </row>
    <row r="112" spans="1:13" ht="51.75" customHeight="1">
      <c r="A112" s="325"/>
      <c r="B112" s="325"/>
      <c r="C112" s="325"/>
      <c r="D112" s="210" t="s">
        <v>992</v>
      </c>
      <c r="E112" s="230">
        <v>1</v>
      </c>
      <c r="F112" s="228">
        <v>1</v>
      </c>
      <c r="G112" s="228">
        <v>0.9</v>
      </c>
      <c r="H112" s="210" t="s">
        <v>1172</v>
      </c>
      <c r="I112" s="210" t="s">
        <v>964</v>
      </c>
      <c r="J112" s="253" t="s">
        <v>1331</v>
      </c>
      <c r="K112" s="346"/>
      <c r="L112" s="355"/>
      <c r="M112" s="358"/>
    </row>
    <row r="113" spans="1:13" ht="70.5" customHeight="1">
      <c r="A113" s="325"/>
      <c r="B113" s="325"/>
      <c r="C113" s="325"/>
      <c r="D113" s="210" t="s">
        <v>993</v>
      </c>
      <c r="E113" s="230">
        <v>1</v>
      </c>
      <c r="F113" s="228">
        <v>1</v>
      </c>
      <c r="G113" s="228">
        <v>0.9</v>
      </c>
      <c r="H113" s="210" t="s">
        <v>1173</v>
      </c>
      <c r="I113" s="210" t="s">
        <v>964</v>
      </c>
      <c r="J113" s="253" t="s">
        <v>1331</v>
      </c>
      <c r="K113" s="346"/>
      <c r="L113" s="355"/>
      <c r="M113" s="358"/>
    </row>
    <row r="114" spans="1:13" ht="45.75" customHeight="1">
      <c r="A114" s="325"/>
      <c r="B114" s="325"/>
      <c r="C114" s="377"/>
      <c r="D114" s="210" t="s">
        <v>994</v>
      </c>
      <c r="E114" s="230">
        <v>1</v>
      </c>
      <c r="F114" s="228">
        <v>1</v>
      </c>
      <c r="G114" s="228">
        <v>1</v>
      </c>
      <c r="H114" s="210" t="s">
        <v>1174</v>
      </c>
      <c r="I114" s="210" t="s">
        <v>964</v>
      </c>
      <c r="J114" s="253" t="s">
        <v>1331</v>
      </c>
      <c r="K114" s="346"/>
      <c r="L114" s="355"/>
      <c r="M114" s="358"/>
    </row>
    <row r="115" spans="1:13" ht="111" customHeight="1">
      <c r="A115" s="325"/>
      <c r="B115" s="377"/>
      <c r="C115" s="225" t="s">
        <v>1116</v>
      </c>
      <c r="D115" s="210" t="s">
        <v>1117</v>
      </c>
      <c r="E115" s="230">
        <v>0</v>
      </c>
      <c r="F115" s="228">
        <v>1</v>
      </c>
      <c r="G115" s="228">
        <v>0</v>
      </c>
      <c r="H115" s="210" t="s">
        <v>1175</v>
      </c>
      <c r="I115" s="210" t="s">
        <v>964</v>
      </c>
      <c r="J115" s="253" t="s">
        <v>1331</v>
      </c>
      <c r="K115" s="346"/>
      <c r="L115" s="355"/>
      <c r="M115" s="358"/>
    </row>
    <row r="116" spans="1:13" s="195" customFormat="1" ht="166.5" customHeight="1">
      <c r="A116" s="377"/>
      <c r="B116" s="234" t="s">
        <v>1083</v>
      </c>
      <c r="C116" s="225" t="s">
        <v>1090</v>
      </c>
      <c r="D116" s="225" t="s">
        <v>976</v>
      </c>
      <c r="E116" s="227">
        <v>0</v>
      </c>
      <c r="F116" s="19">
        <v>1</v>
      </c>
      <c r="G116" s="19">
        <v>1</v>
      </c>
      <c r="H116" s="72" t="s">
        <v>1270</v>
      </c>
      <c r="I116" s="210" t="s">
        <v>964</v>
      </c>
      <c r="J116" s="235" t="s">
        <v>1332</v>
      </c>
      <c r="K116" s="347"/>
      <c r="L116" s="356"/>
      <c r="M116" s="359"/>
    </row>
    <row r="117" spans="1:13" s="195" customFormat="1" ht="22.5" customHeight="1">
      <c r="A117" s="387" t="s">
        <v>906</v>
      </c>
      <c r="B117" s="388"/>
      <c r="C117" s="388"/>
      <c r="D117" s="388"/>
      <c r="E117" s="388"/>
      <c r="F117" s="388"/>
      <c r="G117" s="388"/>
      <c r="H117" s="388"/>
      <c r="I117" s="388"/>
      <c r="J117" s="388"/>
      <c r="K117" s="388"/>
      <c r="L117" s="388"/>
      <c r="M117" s="389"/>
    </row>
    <row r="118" spans="1:13" ht="30.75" customHeight="1">
      <c r="A118" s="394" t="s">
        <v>1271</v>
      </c>
      <c r="B118" s="395"/>
      <c r="C118" s="395"/>
      <c r="D118" s="395"/>
      <c r="E118" s="395"/>
      <c r="F118" s="395"/>
      <c r="G118" s="395"/>
      <c r="H118" s="395"/>
      <c r="I118" s="395"/>
      <c r="J118" s="395"/>
      <c r="K118" s="395"/>
      <c r="L118" s="395"/>
      <c r="M118" s="399"/>
    </row>
    <row r="119" spans="1:13" ht="24.75" customHeight="1">
      <c r="A119" s="353" t="s">
        <v>859</v>
      </c>
      <c r="B119" s="345" t="s">
        <v>860</v>
      </c>
      <c r="C119" s="345" t="s">
        <v>857</v>
      </c>
      <c r="D119" s="345" t="s">
        <v>858</v>
      </c>
      <c r="E119" s="345" t="s">
        <v>1268</v>
      </c>
      <c r="F119" s="345"/>
      <c r="G119" s="345" t="s">
        <v>1266</v>
      </c>
      <c r="H119" s="345"/>
      <c r="I119" s="345" t="s">
        <v>485</v>
      </c>
      <c r="J119" s="345" t="s">
        <v>1269</v>
      </c>
      <c r="K119" s="345"/>
      <c r="L119" s="345" t="s">
        <v>1013</v>
      </c>
      <c r="M119" s="345" t="s">
        <v>1265</v>
      </c>
    </row>
    <row r="120" spans="1:13" ht="35.25" customHeight="1">
      <c r="A120" s="353"/>
      <c r="B120" s="345"/>
      <c r="C120" s="345"/>
      <c r="D120" s="345"/>
      <c r="E120" s="208" t="s">
        <v>1018</v>
      </c>
      <c r="F120" s="208" t="s">
        <v>1019</v>
      </c>
      <c r="G120" s="208" t="s">
        <v>396</v>
      </c>
      <c r="H120" s="208" t="s">
        <v>1267</v>
      </c>
      <c r="I120" s="345"/>
      <c r="J120" s="231" t="s">
        <v>1010</v>
      </c>
      <c r="K120" s="231" t="s">
        <v>1151</v>
      </c>
      <c r="L120" s="345"/>
      <c r="M120" s="345"/>
    </row>
    <row r="121" spans="1:13" ht="74.25" customHeight="1">
      <c r="A121" s="324" t="s">
        <v>1092</v>
      </c>
      <c r="B121" s="210" t="s">
        <v>907</v>
      </c>
      <c r="C121" s="210" t="s">
        <v>149</v>
      </c>
      <c r="D121" s="210" t="s">
        <v>1118</v>
      </c>
      <c r="E121" s="227">
        <v>0</v>
      </c>
      <c r="F121" s="228">
        <v>1</v>
      </c>
      <c r="G121" s="228">
        <v>0.5</v>
      </c>
      <c r="H121" s="72" t="s">
        <v>1361</v>
      </c>
      <c r="I121" s="225" t="s">
        <v>1119</v>
      </c>
      <c r="J121" s="253" t="s">
        <v>1387</v>
      </c>
      <c r="K121" s="94"/>
      <c r="L121" s="354">
        <f>(G121+G122+G123+G124+G125+G126+G127+G128+G129+G130+G131+G132+G133+G134+G135+G138)/16</f>
        <v>0.36701224328593995</v>
      </c>
      <c r="M121" s="357">
        <v>16</v>
      </c>
    </row>
    <row r="122" spans="1:19" ht="101.25" customHeight="1">
      <c r="A122" s="325"/>
      <c r="B122" s="324" t="s">
        <v>908</v>
      </c>
      <c r="C122" s="225" t="s">
        <v>909</v>
      </c>
      <c r="D122" s="210" t="s">
        <v>910</v>
      </c>
      <c r="E122" s="230">
        <v>0</v>
      </c>
      <c r="F122" s="228">
        <f>64/64</f>
        <v>1</v>
      </c>
      <c r="G122" s="228">
        <v>0.5</v>
      </c>
      <c r="H122" s="72" t="s">
        <v>1362</v>
      </c>
      <c r="I122" s="225" t="s">
        <v>158</v>
      </c>
      <c r="J122" s="253" t="s">
        <v>1387</v>
      </c>
      <c r="K122" s="214"/>
      <c r="L122" s="355"/>
      <c r="M122" s="358"/>
      <c r="N122" s="45"/>
      <c r="O122" s="45"/>
      <c r="P122" s="45"/>
      <c r="Q122" s="45"/>
      <c r="R122" s="45"/>
      <c r="S122" s="45"/>
    </row>
    <row r="123" spans="1:13" ht="69.75" customHeight="1">
      <c r="A123" s="325"/>
      <c r="B123" s="377"/>
      <c r="C123" s="225" t="s">
        <v>911</v>
      </c>
      <c r="D123" s="210" t="s">
        <v>912</v>
      </c>
      <c r="E123" s="230">
        <v>0</v>
      </c>
      <c r="F123" s="228">
        <f>10/10</f>
        <v>1</v>
      </c>
      <c r="G123" s="228">
        <v>0.5</v>
      </c>
      <c r="H123" s="72" t="s">
        <v>1286</v>
      </c>
      <c r="I123" s="225" t="s">
        <v>1287</v>
      </c>
      <c r="J123" s="253" t="s">
        <v>1288</v>
      </c>
      <c r="K123" s="94"/>
      <c r="L123" s="355"/>
      <c r="M123" s="358"/>
    </row>
    <row r="124" spans="1:13" ht="300">
      <c r="A124" s="325"/>
      <c r="B124" s="225" t="s">
        <v>1120</v>
      </c>
      <c r="C124" s="225" t="s">
        <v>1121</v>
      </c>
      <c r="D124" s="210" t="s">
        <v>1122</v>
      </c>
      <c r="E124" s="230">
        <v>0</v>
      </c>
      <c r="F124" s="228">
        <f>1/1</f>
        <v>1</v>
      </c>
      <c r="G124" s="228">
        <v>0.2</v>
      </c>
      <c r="H124" s="72" t="s">
        <v>1363</v>
      </c>
      <c r="I124" s="229" t="s">
        <v>913</v>
      </c>
      <c r="J124" s="253" t="s">
        <v>1288</v>
      </c>
      <c r="K124" s="94"/>
      <c r="L124" s="355"/>
      <c r="M124" s="358"/>
    </row>
    <row r="125" spans="1:13" ht="110.25" customHeight="1">
      <c r="A125" s="325"/>
      <c r="B125" s="225" t="s">
        <v>914</v>
      </c>
      <c r="C125" s="210" t="s">
        <v>915</v>
      </c>
      <c r="D125" s="210" t="s">
        <v>1289</v>
      </c>
      <c r="E125" s="230">
        <v>0</v>
      </c>
      <c r="F125" s="228">
        <v>1</v>
      </c>
      <c r="G125" s="228">
        <v>1</v>
      </c>
      <c r="H125" s="72" t="s">
        <v>1364</v>
      </c>
      <c r="I125" s="210" t="s">
        <v>174</v>
      </c>
      <c r="J125" s="253" t="s">
        <v>1288</v>
      </c>
      <c r="K125" s="94"/>
      <c r="L125" s="355"/>
      <c r="M125" s="358"/>
    </row>
    <row r="126" spans="1:13" ht="108">
      <c r="A126" s="325"/>
      <c r="B126" s="324" t="s">
        <v>956</v>
      </c>
      <c r="C126" s="225" t="s">
        <v>916</v>
      </c>
      <c r="D126" s="210" t="s">
        <v>1004</v>
      </c>
      <c r="E126" s="230">
        <v>1</v>
      </c>
      <c r="F126" s="228">
        <f>1/1</f>
        <v>1</v>
      </c>
      <c r="G126" s="228">
        <f>1/1</f>
        <v>1</v>
      </c>
      <c r="H126" s="210" t="s">
        <v>1290</v>
      </c>
      <c r="I126" s="210" t="s">
        <v>1291</v>
      </c>
      <c r="J126" s="253" t="s">
        <v>1292</v>
      </c>
      <c r="K126" s="94"/>
      <c r="L126" s="355"/>
      <c r="M126" s="358"/>
    </row>
    <row r="127" spans="1:19" s="45" customFormat="1" ht="72">
      <c r="A127" s="325"/>
      <c r="B127" s="325"/>
      <c r="C127" s="324" t="s">
        <v>917</v>
      </c>
      <c r="D127" s="210" t="s">
        <v>918</v>
      </c>
      <c r="E127" s="230">
        <v>0</v>
      </c>
      <c r="F127" s="228">
        <v>1</v>
      </c>
      <c r="G127" s="228">
        <v>0.25</v>
      </c>
      <c r="H127" s="210" t="s">
        <v>1293</v>
      </c>
      <c r="I127" s="210" t="s">
        <v>1291</v>
      </c>
      <c r="J127" s="253" t="s">
        <v>1292</v>
      </c>
      <c r="K127" s="94"/>
      <c r="L127" s="355"/>
      <c r="M127" s="358"/>
      <c r="N127" s="24"/>
      <c r="O127" s="24"/>
      <c r="P127" s="24"/>
      <c r="Q127" s="24"/>
      <c r="R127" s="24"/>
      <c r="S127" s="24"/>
    </row>
    <row r="128" spans="1:19" s="45" customFormat="1" ht="84">
      <c r="A128" s="325"/>
      <c r="B128" s="325"/>
      <c r="C128" s="325"/>
      <c r="D128" s="210" t="s">
        <v>919</v>
      </c>
      <c r="E128" s="230">
        <v>0</v>
      </c>
      <c r="F128" s="228">
        <v>1</v>
      </c>
      <c r="G128" s="228">
        <v>0</v>
      </c>
      <c r="H128" s="210" t="s">
        <v>1234</v>
      </c>
      <c r="I128" s="210" t="s">
        <v>1291</v>
      </c>
      <c r="J128" s="253" t="s">
        <v>1292</v>
      </c>
      <c r="K128" s="94"/>
      <c r="L128" s="355"/>
      <c r="M128" s="358"/>
      <c r="N128" s="24"/>
      <c r="O128" s="24"/>
      <c r="P128" s="24"/>
      <c r="Q128" s="24"/>
      <c r="R128" s="24"/>
      <c r="S128" s="24"/>
    </row>
    <row r="129" spans="1:19" s="45" customFormat="1" ht="72">
      <c r="A129" s="325"/>
      <c r="B129" s="325"/>
      <c r="C129" s="325"/>
      <c r="D129" s="210" t="s">
        <v>920</v>
      </c>
      <c r="E129" s="230">
        <v>0</v>
      </c>
      <c r="F129" s="228">
        <v>1</v>
      </c>
      <c r="G129" s="228">
        <v>0.25</v>
      </c>
      <c r="H129" s="210" t="s">
        <v>1365</v>
      </c>
      <c r="I129" s="210" t="s">
        <v>1291</v>
      </c>
      <c r="J129" s="253" t="s">
        <v>1292</v>
      </c>
      <c r="K129" s="94"/>
      <c r="L129" s="355"/>
      <c r="M129" s="358"/>
      <c r="N129" s="24"/>
      <c r="O129" s="24"/>
      <c r="P129" s="24"/>
      <c r="Q129" s="24"/>
      <c r="R129" s="24"/>
      <c r="S129" s="24"/>
    </row>
    <row r="130" spans="1:19" s="45" customFormat="1" ht="87.75" customHeight="1">
      <c r="A130" s="325"/>
      <c r="B130" s="377"/>
      <c r="C130" s="377"/>
      <c r="D130" s="210" t="s">
        <v>921</v>
      </c>
      <c r="E130" s="230">
        <v>0</v>
      </c>
      <c r="F130" s="228">
        <v>1</v>
      </c>
      <c r="G130" s="228">
        <v>0</v>
      </c>
      <c r="H130" s="210" t="s">
        <v>1233</v>
      </c>
      <c r="I130" s="210" t="s">
        <v>1291</v>
      </c>
      <c r="J130" s="253" t="s">
        <v>1292</v>
      </c>
      <c r="K130" s="94"/>
      <c r="L130" s="355"/>
      <c r="M130" s="358"/>
      <c r="N130" s="24"/>
      <c r="O130" s="24"/>
      <c r="P130" s="24"/>
      <c r="Q130" s="24"/>
      <c r="R130" s="24"/>
      <c r="S130" s="24"/>
    </row>
    <row r="131" spans="1:19" s="45" customFormat="1" ht="54.75" customHeight="1">
      <c r="A131" s="325"/>
      <c r="B131" s="324" t="s">
        <v>922</v>
      </c>
      <c r="C131" s="225" t="s">
        <v>957</v>
      </c>
      <c r="D131" s="210" t="s">
        <v>995</v>
      </c>
      <c r="E131" s="230">
        <v>0</v>
      </c>
      <c r="F131" s="228">
        <f>1/1</f>
        <v>1</v>
      </c>
      <c r="G131" s="228">
        <v>0</v>
      </c>
      <c r="H131" s="210" t="s">
        <v>1294</v>
      </c>
      <c r="I131" s="212" t="s">
        <v>913</v>
      </c>
      <c r="J131" s="253" t="s">
        <v>1292</v>
      </c>
      <c r="K131" s="94"/>
      <c r="L131" s="355"/>
      <c r="M131" s="358"/>
      <c r="N131" s="24"/>
      <c r="O131" s="24"/>
      <c r="P131" s="24"/>
      <c r="Q131" s="24"/>
      <c r="R131" s="24"/>
      <c r="S131" s="24"/>
    </row>
    <row r="132" spans="1:19" s="45" customFormat="1" ht="60">
      <c r="A132" s="325"/>
      <c r="B132" s="377"/>
      <c r="C132" s="206" t="s">
        <v>923</v>
      </c>
      <c r="D132" s="210" t="s">
        <v>996</v>
      </c>
      <c r="E132" s="204">
        <v>0</v>
      </c>
      <c r="F132" s="228">
        <f>1/1</f>
        <v>1</v>
      </c>
      <c r="G132" s="228">
        <v>0</v>
      </c>
      <c r="H132" s="210" t="s">
        <v>1366</v>
      </c>
      <c r="I132" s="212" t="s">
        <v>913</v>
      </c>
      <c r="J132" s="253" t="s">
        <v>1300</v>
      </c>
      <c r="K132" s="94"/>
      <c r="L132" s="355"/>
      <c r="M132" s="358"/>
      <c r="N132" s="24"/>
      <c r="O132" s="24"/>
      <c r="P132" s="24"/>
      <c r="Q132" s="24"/>
      <c r="R132" s="24"/>
      <c r="S132" s="24"/>
    </row>
    <row r="133" spans="1:19" s="45" customFormat="1" ht="88.5" customHeight="1">
      <c r="A133" s="325"/>
      <c r="B133" s="72" t="s">
        <v>924</v>
      </c>
      <c r="C133" s="72" t="s">
        <v>925</v>
      </c>
      <c r="D133" s="237" t="s">
        <v>926</v>
      </c>
      <c r="E133" s="238">
        <v>0</v>
      </c>
      <c r="F133" s="240">
        <v>1</v>
      </c>
      <c r="G133" s="247">
        <f>177/211</f>
        <v>0.8388625592417062</v>
      </c>
      <c r="H133" s="210" t="s">
        <v>1371</v>
      </c>
      <c r="I133" s="210" t="s">
        <v>204</v>
      </c>
      <c r="J133" s="255" t="s">
        <v>1378</v>
      </c>
      <c r="K133" s="94"/>
      <c r="L133" s="355"/>
      <c r="M133" s="358"/>
      <c r="N133" s="24"/>
      <c r="O133" s="24"/>
      <c r="P133" s="24"/>
      <c r="Q133" s="24"/>
      <c r="R133" s="24"/>
      <c r="S133" s="24"/>
    </row>
    <row r="134" spans="1:13" ht="87.75" customHeight="1">
      <c r="A134" s="325"/>
      <c r="B134" s="324" t="s">
        <v>1083</v>
      </c>
      <c r="C134" s="225" t="s">
        <v>984</v>
      </c>
      <c r="D134" s="210" t="s">
        <v>986</v>
      </c>
      <c r="E134" s="230">
        <v>0</v>
      </c>
      <c r="F134" s="228">
        <v>1</v>
      </c>
      <c r="G134" s="240">
        <v>0.5</v>
      </c>
      <c r="H134" s="210" t="s">
        <v>1338</v>
      </c>
      <c r="I134" s="225" t="s">
        <v>69</v>
      </c>
      <c r="J134" s="254" t="s">
        <v>1377</v>
      </c>
      <c r="K134" s="94"/>
      <c r="L134" s="355"/>
      <c r="M134" s="358"/>
    </row>
    <row r="135" spans="1:13" s="195" customFormat="1" ht="29.25" customHeight="1">
      <c r="A135" s="325"/>
      <c r="B135" s="325"/>
      <c r="C135" s="324" t="s">
        <v>1296</v>
      </c>
      <c r="D135" s="324" t="s">
        <v>1123</v>
      </c>
      <c r="E135" s="369">
        <v>0</v>
      </c>
      <c r="F135" s="366">
        <v>1</v>
      </c>
      <c r="G135" s="369">
        <f>3/9</f>
        <v>0.3333333333333333</v>
      </c>
      <c r="H135" s="378" t="s">
        <v>1368</v>
      </c>
      <c r="I135" s="324" t="s">
        <v>1298</v>
      </c>
      <c r="J135" s="324" t="s">
        <v>1301</v>
      </c>
      <c r="K135" s="324" t="s">
        <v>1302</v>
      </c>
      <c r="L135" s="355"/>
      <c r="M135" s="358"/>
    </row>
    <row r="136" spans="1:13" s="195" customFormat="1" ht="336" customHeight="1">
      <c r="A136" s="325"/>
      <c r="B136" s="325"/>
      <c r="C136" s="377"/>
      <c r="D136" s="325"/>
      <c r="E136" s="370"/>
      <c r="F136" s="367"/>
      <c r="G136" s="370"/>
      <c r="H136" s="379"/>
      <c r="I136" s="325" t="s">
        <v>69</v>
      </c>
      <c r="J136" s="377"/>
      <c r="K136" s="377"/>
      <c r="L136" s="355"/>
      <c r="M136" s="358"/>
    </row>
    <row r="137" spans="1:13" s="195" customFormat="1" ht="409.5" customHeight="1">
      <c r="A137" s="325"/>
      <c r="B137" s="325"/>
      <c r="C137" s="232" t="s">
        <v>1297</v>
      </c>
      <c r="D137" s="374"/>
      <c r="E137" s="371"/>
      <c r="F137" s="368"/>
      <c r="G137" s="371"/>
      <c r="H137" s="380"/>
      <c r="I137" s="377"/>
      <c r="J137" s="234" t="s">
        <v>1301</v>
      </c>
      <c r="K137" s="232" t="s">
        <v>1303</v>
      </c>
      <c r="L137" s="355"/>
      <c r="M137" s="358"/>
    </row>
    <row r="138" spans="1:13" s="195" customFormat="1" ht="409.5" customHeight="1">
      <c r="A138" s="377"/>
      <c r="B138" s="377"/>
      <c r="C138" s="225" t="s">
        <v>1124</v>
      </c>
      <c r="D138" s="225" t="s">
        <v>1152</v>
      </c>
      <c r="E138" s="239">
        <v>0</v>
      </c>
      <c r="F138" s="19">
        <v>1</v>
      </c>
      <c r="G138" s="19">
        <v>0</v>
      </c>
      <c r="H138" s="237" t="s">
        <v>1369</v>
      </c>
      <c r="I138" s="225" t="s">
        <v>1299</v>
      </c>
      <c r="J138" s="234" t="s">
        <v>1301</v>
      </c>
      <c r="K138" s="225" t="s">
        <v>1304</v>
      </c>
      <c r="L138" s="356"/>
      <c r="M138" s="359"/>
    </row>
    <row r="139" spans="1:19" s="45" customFormat="1" ht="33.75" customHeight="1">
      <c r="A139" s="387" t="s">
        <v>965</v>
      </c>
      <c r="B139" s="388"/>
      <c r="C139" s="388"/>
      <c r="D139" s="388"/>
      <c r="E139" s="388"/>
      <c r="F139" s="388"/>
      <c r="G139" s="388"/>
      <c r="H139" s="388"/>
      <c r="I139" s="388"/>
      <c r="J139" s="388"/>
      <c r="K139" s="388"/>
      <c r="L139" s="388"/>
      <c r="M139" s="389"/>
      <c r="N139" s="24"/>
      <c r="O139" s="24"/>
      <c r="P139" s="24"/>
      <c r="Q139" s="24"/>
      <c r="R139" s="24"/>
      <c r="S139" s="24"/>
    </row>
    <row r="140" spans="1:19" s="45" customFormat="1" ht="33.75" customHeight="1">
      <c r="A140" s="390" t="s">
        <v>1279</v>
      </c>
      <c r="B140" s="391"/>
      <c r="C140" s="391"/>
      <c r="D140" s="391"/>
      <c r="E140" s="391"/>
      <c r="F140" s="391"/>
      <c r="G140" s="391"/>
      <c r="H140" s="391"/>
      <c r="I140" s="391"/>
      <c r="J140" s="391"/>
      <c r="K140" s="391"/>
      <c r="L140" s="391"/>
      <c r="M140" s="392"/>
      <c r="N140" s="24"/>
      <c r="O140" s="24"/>
      <c r="P140" s="24"/>
      <c r="Q140" s="24"/>
      <c r="R140" s="24"/>
      <c r="S140" s="24"/>
    </row>
    <row r="141" spans="1:13" ht="24.75" customHeight="1">
      <c r="A141" s="353" t="s">
        <v>859</v>
      </c>
      <c r="B141" s="345" t="s">
        <v>860</v>
      </c>
      <c r="C141" s="345" t="s">
        <v>857</v>
      </c>
      <c r="D141" s="345" t="s">
        <v>858</v>
      </c>
      <c r="E141" s="345" t="s">
        <v>1268</v>
      </c>
      <c r="F141" s="345"/>
      <c r="G141" s="345" t="s">
        <v>1266</v>
      </c>
      <c r="H141" s="345"/>
      <c r="I141" s="345" t="s">
        <v>485</v>
      </c>
      <c r="J141" s="345" t="s">
        <v>1269</v>
      </c>
      <c r="K141" s="345"/>
      <c r="L141" s="345" t="s">
        <v>1013</v>
      </c>
      <c r="M141" s="345" t="s">
        <v>1265</v>
      </c>
    </row>
    <row r="142" spans="1:13" ht="35.25" customHeight="1">
      <c r="A142" s="353"/>
      <c r="B142" s="345"/>
      <c r="C142" s="345"/>
      <c r="D142" s="345"/>
      <c r="E142" s="208" t="s">
        <v>1018</v>
      </c>
      <c r="F142" s="208" t="s">
        <v>1019</v>
      </c>
      <c r="G142" s="208" t="s">
        <v>396</v>
      </c>
      <c r="H142" s="208" t="s">
        <v>1267</v>
      </c>
      <c r="I142" s="345"/>
      <c r="J142" s="231" t="s">
        <v>1010</v>
      </c>
      <c r="K142" s="231" t="s">
        <v>1151</v>
      </c>
      <c r="L142" s="345"/>
      <c r="M142" s="345"/>
    </row>
    <row r="143" spans="1:19" s="45" customFormat="1" ht="72.75" customHeight="1">
      <c r="A143" s="266" t="s">
        <v>1092</v>
      </c>
      <c r="B143" s="225" t="s">
        <v>92</v>
      </c>
      <c r="C143" s="225" t="s">
        <v>93</v>
      </c>
      <c r="D143" s="225" t="s">
        <v>928</v>
      </c>
      <c r="E143" s="19">
        <v>0.2</v>
      </c>
      <c r="F143" s="19">
        <v>1</v>
      </c>
      <c r="G143" s="19">
        <v>1</v>
      </c>
      <c r="H143" s="225" t="s">
        <v>1223</v>
      </c>
      <c r="I143" s="225" t="s">
        <v>927</v>
      </c>
      <c r="J143" s="324" t="s">
        <v>1339</v>
      </c>
      <c r="K143" s="324" t="s">
        <v>1257</v>
      </c>
      <c r="L143" s="354">
        <f>(G143+G144+G145+G146+G147+G148)/6</f>
        <v>0.5</v>
      </c>
      <c r="M143" s="357">
        <v>6</v>
      </c>
      <c r="N143" s="24"/>
      <c r="O143" s="24"/>
      <c r="P143" s="24"/>
      <c r="Q143" s="24"/>
      <c r="R143" s="24"/>
      <c r="S143" s="24"/>
    </row>
    <row r="144" spans="1:19" s="45" customFormat="1" ht="72">
      <c r="A144" s="298"/>
      <c r="B144" s="225" t="s">
        <v>95</v>
      </c>
      <c r="C144" s="225" t="s">
        <v>1125</v>
      </c>
      <c r="D144" s="225" t="s">
        <v>929</v>
      </c>
      <c r="E144" s="227">
        <v>0</v>
      </c>
      <c r="F144" s="19">
        <v>1</v>
      </c>
      <c r="G144" s="19">
        <v>0.2</v>
      </c>
      <c r="H144" s="225" t="s">
        <v>1224</v>
      </c>
      <c r="I144" s="225" t="s">
        <v>930</v>
      </c>
      <c r="J144" s="346"/>
      <c r="K144" s="346"/>
      <c r="L144" s="355"/>
      <c r="M144" s="358"/>
      <c r="N144" s="24"/>
      <c r="O144" s="24"/>
      <c r="P144" s="24"/>
      <c r="Q144" s="24"/>
      <c r="R144" s="24"/>
      <c r="S144" s="24"/>
    </row>
    <row r="145" spans="1:19" s="45" customFormat="1" ht="72">
      <c r="A145" s="298"/>
      <c r="B145" s="225" t="s">
        <v>97</v>
      </c>
      <c r="C145" s="225" t="s">
        <v>958</v>
      </c>
      <c r="D145" s="225" t="s">
        <v>931</v>
      </c>
      <c r="E145" s="227">
        <v>0</v>
      </c>
      <c r="F145" s="19">
        <v>1</v>
      </c>
      <c r="G145" s="19">
        <v>0.3</v>
      </c>
      <c r="H145" s="225" t="s">
        <v>1225</v>
      </c>
      <c r="I145" s="225" t="s">
        <v>930</v>
      </c>
      <c r="J145" s="346"/>
      <c r="K145" s="346"/>
      <c r="L145" s="355"/>
      <c r="M145" s="358"/>
      <c r="N145" s="24"/>
      <c r="O145" s="24"/>
      <c r="P145" s="24"/>
      <c r="Q145" s="24"/>
      <c r="R145" s="24"/>
      <c r="S145" s="24"/>
    </row>
    <row r="146" spans="1:19" s="45" customFormat="1" ht="151.5" customHeight="1">
      <c r="A146" s="298"/>
      <c r="B146" s="225" t="s">
        <v>100</v>
      </c>
      <c r="C146" s="225" t="s">
        <v>101</v>
      </c>
      <c r="D146" s="225" t="s">
        <v>932</v>
      </c>
      <c r="E146" s="19">
        <v>0.1</v>
      </c>
      <c r="F146" s="19">
        <v>1</v>
      </c>
      <c r="G146" s="19">
        <v>0.5</v>
      </c>
      <c r="H146" s="225" t="s">
        <v>1226</v>
      </c>
      <c r="I146" s="225" t="s">
        <v>933</v>
      </c>
      <c r="J146" s="347"/>
      <c r="K146" s="346"/>
      <c r="L146" s="355"/>
      <c r="M146" s="358"/>
      <c r="N146" s="24"/>
      <c r="O146" s="24"/>
      <c r="P146" s="24"/>
      <c r="Q146" s="24"/>
      <c r="R146" s="24"/>
      <c r="S146" s="24"/>
    </row>
    <row r="147" spans="1:19" s="45" customFormat="1" ht="105" customHeight="1">
      <c r="A147" s="298"/>
      <c r="B147" s="225" t="s">
        <v>1126</v>
      </c>
      <c r="C147" s="225" t="s">
        <v>977</v>
      </c>
      <c r="D147" s="225" t="s">
        <v>1127</v>
      </c>
      <c r="E147" s="227">
        <v>0</v>
      </c>
      <c r="F147" s="19">
        <v>1</v>
      </c>
      <c r="G147" s="19">
        <v>0.5</v>
      </c>
      <c r="H147" s="225" t="s">
        <v>1227</v>
      </c>
      <c r="I147" s="225" t="s">
        <v>983</v>
      </c>
      <c r="J147" s="236" t="s">
        <v>1340</v>
      </c>
      <c r="K147" s="346"/>
      <c r="L147" s="355"/>
      <c r="M147" s="358"/>
      <c r="N147" s="24"/>
      <c r="O147" s="24"/>
      <c r="P147" s="24"/>
      <c r="Q147" s="24"/>
      <c r="R147" s="24"/>
      <c r="S147" s="24"/>
    </row>
    <row r="148" spans="1:13" s="195" customFormat="1" ht="104.25" customHeight="1">
      <c r="A148" s="298"/>
      <c r="B148" s="213" t="s">
        <v>1083</v>
      </c>
      <c r="C148" s="225" t="s">
        <v>1090</v>
      </c>
      <c r="D148" s="225" t="s">
        <v>976</v>
      </c>
      <c r="E148" s="227">
        <v>0</v>
      </c>
      <c r="F148" s="19">
        <v>1</v>
      </c>
      <c r="G148" s="19">
        <v>0.5</v>
      </c>
      <c r="H148" s="225" t="s">
        <v>1228</v>
      </c>
      <c r="I148" s="225" t="s">
        <v>983</v>
      </c>
      <c r="J148" s="224" t="s">
        <v>1341</v>
      </c>
      <c r="K148" s="347"/>
      <c r="L148" s="356"/>
      <c r="M148" s="359"/>
    </row>
    <row r="149" spans="1:19" s="45" customFormat="1" ht="19.5" customHeight="1">
      <c r="A149" s="387" t="s">
        <v>1354</v>
      </c>
      <c r="B149" s="388"/>
      <c r="C149" s="388"/>
      <c r="D149" s="388"/>
      <c r="E149" s="388"/>
      <c r="F149" s="388"/>
      <c r="G149" s="388"/>
      <c r="H149" s="388"/>
      <c r="I149" s="388"/>
      <c r="J149" s="388"/>
      <c r="K149" s="388"/>
      <c r="L149" s="388"/>
      <c r="M149" s="389"/>
      <c r="N149" s="24"/>
      <c r="O149" s="24"/>
      <c r="P149" s="24"/>
      <c r="Q149" s="24"/>
      <c r="R149" s="24"/>
      <c r="S149" s="24"/>
    </row>
    <row r="150" spans="1:19" s="45" customFormat="1" ht="33.75" customHeight="1">
      <c r="A150" s="390" t="s">
        <v>1280</v>
      </c>
      <c r="B150" s="391"/>
      <c r="C150" s="391"/>
      <c r="D150" s="391"/>
      <c r="E150" s="391"/>
      <c r="F150" s="391"/>
      <c r="G150" s="391"/>
      <c r="H150" s="391"/>
      <c r="I150" s="391"/>
      <c r="J150" s="391"/>
      <c r="K150" s="391"/>
      <c r="L150" s="391"/>
      <c r="M150" s="392"/>
      <c r="N150" s="24"/>
      <c r="O150" s="24"/>
      <c r="P150" s="24"/>
      <c r="Q150" s="24"/>
      <c r="R150" s="24"/>
      <c r="S150" s="24"/>
    </row>
    <row r="151" spans="1:13" ht="24.75" customHeight="1">
      <c r="A151" s="353" t="s">
        <v>859</v>
      </c>
      <c r="B151" s="345" t="s">
        <v>860</v>
      </c>
      <c r="C151" s="345" t="s">
        <v>857</v>
      </c>
      <c r="D151" s="345" t="s">
        <v>858</v>
      </c>
      <c r="E151" s="345" t="s">
        <v>1268</v>
      </c>
      <c r="F151" s="345"/>
      <c r="G151" s="345" t="s">
        <v>1266</v>
      </c>
      <c r="H151" s="345"/>
      <c r="I151" s="345" t="s">
        <v>485</v>
      </c>
      <c r="J151" s="345" t="s">
        <v>1269</v>
      </c>
      <c r="K151" s="345"/>
      <c r="L151" s="345" t="s">
        <v>1013</v>
      </c>
      <c r="M151" s="345" t="s">
        <v>1265</v>
      </c>
    </row>
    <row r="152" spans="1:13" ht="35.25" customHeight="1">
      <c r="A152" s="353"/>
      <c r="B152" s="345"/>
      <c r="C152" s="345"/>
      <c r="D152" s="345"/>
      <c r="E152" s="208" t="s">
        <v>1018</v>
      </c>
      <c r="F152" s="208" t="s">
        <v>1019</v>
      </c>
      <c r="G152" s="208" t="s">
        <v>396</v>
      </c>
      <c r="H152" s="208" t="s">
        <v>1267</v>
      </c>
      <c r="I152" s="345"/>
      <c r="J152" s="231" t="s">
        <v>1010</v>
      </c>
      <c r="K152" s="231" t="s">
        <v>1151</v>
      </c>
      <c r="L152" s="345"/>
      <c r="M152" s="345"/>
    </row>
    <row r="153" spans="1:19" s="45" customFormat="1" ht="72">
      <c r="A153" s="266" t="s">
        <v>1092</v>
      </c>
      <c r="B153" s="266" t="s">
        <v>934</v>
      </c>
      <c r="C153" s="317" t="s">
        <v>1128</v>
      </c>
      <c r="D153" s="225" t="s">
        <v>1129</v>
      </c>
      <c r="E153" s="227">
        <v>1</v>
      </c>
      <c r="F153" s="19">
        <v>1</v>
      </c>
      <c r="G153" s="228">
        <v>1</v>
      </c>
      <c r="H153" s="225" t="s">
        <v>1305</v>
      </c>
      <c r="I153" s="213" t="s">
        <v>578</v>
      </c>
      <c r="J153" s="225" t="s">
        <v>1310</v>
      </c>
      <c r="K153" s="324" t="s">
        <v>1257</v>
      </c>
      <c r="L153" s="369">
        <f>(G153+G154+G155+G156+G157+G158+G159+G160+G161)/9</f>
        <v>0.41111111111111115</v>
      </c>
      <c r="M153" s="261">
        <v>9</v>
      </c>
      <c r="N153" s="24"/>
      <c r="O153" s="24"/>
      <c r="P153" s="24"/>
      <c r="Q153" s="24"/>
      <c r="R153" s="24"/>
      <c r="S153" s="24"/>
    </row>
    <row r="154" spans="1:19" s="45" customFormat="1" ht="63" customHeight="1">
      <c r="A154" s="266"/>
      <c r="B154" s="266"/>
      <c r="C154" s="317"/>
      <c r="D154" s="225" t="s">
        <v>1130</v>
      </c>
      <c r="E154" s="227">
        <v>0</v>
      </c>
      <c r="F154" s="19" t="s">
        <v>662</v>
      </c>
      <c r="G154" s="228">
        <v>0.5</v>
      </c>
      <c r="H154" s="225" t="s">
        <v>1229</v>
      </c>
      <c r="I154" s="213" t="s">
        <v>578</v>
      </c>
      <c r="J154" s="225" t="s">
        <v>1310</v>
      </c>
      <c r="K154" s="346"/>
      <c r="L154" s="370"/>
      <c r="M154" s="348"/>
      <c r="N154" s="24"/>
      <c r="O154" s="24"/>
      <c r="P154" s="24"/>
      <c r="Q154" s="24"/>
      <c r="R154" s="24"/>
      <c r="S154" s="24"/>
    </row>
    <row r="155" spans="1:19" s="45" customFormat="1" ht="72.75" customHeight="1">
      <c r="A155" s="266"/>
      <c r="B155" s="386"/>
      <c r="C155" s="225" t="s">
        <v>1131</v>
      </c>
      <c r="D155" s="225" t="s">
        <v>1132</v>
      </c>
      <c r="E155" s="227">
        <v>1</v>
      </c>
      <c r="F155" s="19">
        <f>1/1</f>
        <v>1</v>
      </c>
      <c r="G155" s="228">
        <v>0</v>
      </c>
      <c r="H155" s="225" t="s">
        <v>1180</v>
      </c>
      <c r="I155" s="213" t="s">
        <v>578</v>
      </c>
      <c r="J155" s="225" t="s">
        <v>1310</v>
      </c>
      <c r="K155" s="346"/>
      <c r="L155" s="370"/>
      <c r="M155" s="348"/>
      <c r="N155" s="24"/>
      <c r="O155" s="24"/>
      <c r="P155" s="24"/>
      <c r="Q155" s="24"/>
      <c r="R155" s="24"/>
      <c r="S155" s="24"/>
    </row>
    <row r="156" spans="1:19" s="45" customFormat="1" ht="132">
      <c r="A156" s="266"/>
      <c r="B156" s="225" t="s">
        <v>935</v>
      </c>
      <c r="C156" s="225" t="s">
        <v>936</v>
      </c>
      <c r="D156" s="225" t="s">
        <v>937</v>
      </c>
      <c r="E156" s="230">
        <v>0</v>
      </c>
      <c r="F156" s="19">
        <f>1/1</f>
        <v>1</v>
      </c>
      <c r="G156" s="228">
        <v>0</v>
      </c>
      <c r="H156" s="225" t="s">
        <v>1181</v>
      </c>
      <c r="I156" s="225" t="s">
        <v>578</v>
      </c>
      <c r="J156" s="225" t="s">
        <v>1310</v>
      </c>
      <c r="K156" s="346"/>
      <c r="L156" s="370"/>
      <c r="M156" s="348"/>
      <c r="N156" s="24"/>
      <c r="O156" s="24"/>
      <c r="P156" s="24"/>
      <c r="Q156" s="24"/>
      <c r="R156" s="24"/>
      <c r="S156" s="24"/>
    </row>
    <row r="157" spans="1:19" s="45" customFormat="1" ht="108">
      <c r="A157" s="266"/>
      <c r="B157" s="266" t="s">
        <v>938</v>
      </c>
      <c r="C157" s="225" t="s">
        <v>939</v>
      </c>
      <c r="D157" s="225" t="s">
        <v>940</v>
      </c>
      <c r="E157" s="228">
        <v>0</v>
      </c>
      <c r="F157" s="228">
        <v>0.5</v>
      </c>
      <c r="G157" s="228">
        <v>0.4</v>
      </c>
      <c r="H157" s="225" t="s">
        <v>1306</v>
      </c>
      <c r="I157" s="225" t="s">
        <v>1153</v>
      </c>
      <c r="J157" s="225" t="s">
        <v>1310</v>
      </c>
      <c r="K157" s="346"/>
      <c r="L157" s="370"/>
      <c r="M157" s="348"/>
      <c r="N157" s="24"/>
      <c r="O157" s="24"/>
      <c r="P157" s="24"/>
      <c r="Q157" s="24"/>
      <c r="R157" s="24"/>
      <c r="S157" s="24"/>
    </row>
    <row r="158" spans="1:19" s="45" customFormat="1" ht="96">
      <c r="A158" s="266"/>
      <c r="B158" s="386"/>
      <c r="C158" s="225" t="s">
        <v>941</v>
      </c>
      <c r="D158" s="225" t="s">
        <v>942</v>
      </c>
      <c r="E158" s="228">
        <v>0.1</v>
      </c>
      <c r="F158" s="228">
        <v>0.3</v>
      </c>
      <c r="G158" s="228">
        <v>0.1</v>
      </c>
      <c r="H158" s="225" t="s">
        <v>1230</v>
      </c>
      <c r="I158" s="225" t="s">
        <v>1153</v>
      </c>
      <c r="J158" s="225" t="s">
        <v>1310</v>
      </c>
      <c r="K158" s="346"/>
      <c r="L158" s="370"/>
      <c r="M158" s="348"/>
      <c r="N158" s="24"/>
      <c r="O158" s="24"/>
      <c r="P158" s="24"/>
      <c r="Q158" s="24"/>
      <c r="R158" s="24"/>
      <c r="S158" s="24"/>
    </row>
    <row r="159" spans="1:19" s="45" customFormat="1" ht="102.75" customHeight="1">
      <c r="A159" s="266"/>
      <c r="B159" s="386"/>
      <c r="C159" s="198" t="s">
        <v>1133</v>
      </c>
      <c r="D159" s="198" t="s">
        <v>943</v>
      </c>
      <c r="E159" s="228">
        <v>0.6</v>
      </c>
      <c r="F159" s="228">
        <v>1</v>
      </c>
      <c r="G159" s="228">
        <v>0.7</v>
      </c>
      <c r="H159" s="198" t="s">
        <v>1307</v>
      </c>
      <c r="I159" s="225" t="s">
        <v>944</v>
      </c>
      <c r="J159" s="225" t="s">
        <v>1311</v>
      </c>
      <c r="K159" s="346"/>
      <c r="L159" s="370"/>
      <c r="M159" s="348"/>
      <c r="N159" s="24"/>
      <c r="O159" s="24"/>
      <c r="P159" s="24"/>
      <c r="Q159" s="24"/>
      <c r="R159" s="24"/>
      <c r="S159" s="24"/>
    </row>
    <row r="160" spans="1:13" s="195" customFormat="1" ht="88.5" customHeight="1">
      <c r="A160" s="266"/>
      <c r="B160" s="266" t="s">
        <v>1083</v>
      </c>
      <c r="C160" s="225" t="s">
        <v>984</v>
      </c>
      <c r="D160" s="210" t="s">
        <v>986</v>
      </c>
      <c r="E160" s="230">
        <v>0</v>
      </c>
      <c r="F160" s="228">
        <v>1</v>
      </c>
      <c r="G160" s="19">
        <v>0.5</v>
      </c>
      <c r="H160" s="210" t="s">
        <v>1308</v>
      </c>
      <c r="I160" s="225" t="s">
        <v>1153</v>
      </c>
      <c r="J160" s="225" t="s">
        <v>1343</v>
      </c>
      <c r="K160" s="346"/>
      <c r="L160" s="370"/>
      <c r="M160" s="348"/>
    </row>
    <row r="161" spans="1:13" s="195" customFormat="1" ht="169.5" customHeight="1">
      <c r="A161" s="266"/>
      <c r="B161" s="266"/>
      <c r="C161" s="225" t="s">
        <v>1090</v>
      </c>
      <c r="D161" s="225" t="s">
        <v>1111</v>
      </c>
      <c r="E161" s="227">
        <v>0</v>
      </c>
      <c r="F161" s="19">
        <v>1</v>
      </c>
      <c r="G161" s="19">
        <v>0.5</v>
      </c>
      <c r="H161" s="225" t="s">
        <v>1309</v>
      </c>
      <c r="I161" s="225" t="s">
        <v>1153</v>
      </c>
      <c r="J161" s="224" t="s">
        <v>1342</v>
      </c>
      <c r="K161" s="347"/>
      <c r="L161" s="371"/>
      <c r="M161" s="262"/>
    </row>
    <row r="162" spans="1:19" s="45" customFormat="1" ht="30.75" customHeight="1">
      <c r="A162" s="403" t="s">
        <v>1134</v>
      </c>
      <c r="B162" s="403"/>
      <c r="C162" s="403"/>
      <c r="D162" s="403"/>
      <c r="E162" s="403"/>
      <c r="F162" s="403"/>
      <c r="G162" s="403"/>
      <c r="H162" s="403"/>
      <c r="I162" s="403"/>
      <c r="J162" s="403"/>
      <c r="K162" s="403"/>
      <c r="L162" s="403"/>
      <c r="M162" s="403"/>
      <c r="N162" s="24"/>
      <c r="O162" s="24"/>
      <c r="P162" s="24"/>
      <c r="Q162" s="24"/>
      <c r="R162" s="24"/>
      <c r="S162" s="24"/>
    </row>
    <row r="163" spans="1:19" s="45" customFormat="1" ht="33.75" customHeight="1">
      <c r="A163" s="390" t="s">
        <v>1281</v>
      </c>
      <c r="B163" s="391"/>
      <c r="C163" s="391"/>
      <c r="D163" s="391"/>
      <c r="E163" s="391"/>
      <c r="F163" s="391"/>
      <c r="G163" s="391"/>
      <c r="H163" s="391"/>
      <c r="I163" s="391"/>
      <c r="J163" s="391"/>
      <c r="K163" s="391"/>
      <c r="L163" s="391"/>
      <c r="M163" s="392"/>
      <c r="N163" s="24"/>
      <c r="O163" s="24"/>
      <c r="P163" s="24"/>
      <c r="Q163" s="24"/>
      <c r="R163" s="24"/>
      <c r="S163" s="24"/>
    </row>
    <row r="164" spans="1:13" ht="24.75" customHeight="1">
      <c r="A164" s="353" t="s">
        <v>859</v>
      </c>
      <c r="B164" s="345" t="s">
        <v>860</v>
      </c>
      <c r="C164" s="345" t="s">
        <v>857</v>
      </c>
      <c r="D164" s="345" t="s">
        <v>858</v>
      </c>
      <c r="E164" s="345" t="s">
        <v>1268</v>
      </c>
      <c r="F164" s="345"/>
      <c r="G164" s="345" t="s">
        <v>1266</v>
      </c>
      <c r="H164" s="345"/>
      <c r="I164" s="345" t="s">
        <v>485</v>
      </c>
      <c r="J164" s="345" t="s">
        <v>1269</v>
      </c>
      <c r="K164" s="345"/>
      <c r="L164" s="345" t="s">
        <v>1013</v>
      </c>
      <c r="M164" s="345" t="s">
        <v>1265</v>
      </c>
    </row>
    <row r="165" spans="1:13" ht="35.25" customHeight="1">
      <c r="A165" s="353"/>
      <c r="B165" s="345"/>
      <c r="C165" s="345"/>
      <c r="D165" s="345"/>
      <c r="E165" s="208" t="s">
        <v>1018</v>
      </c>
      <c r="F165" s="208" t="s">
        <v>1019</v>
      </c>
      <c r="G165" s="208" t="s">
        <v>396</v>
      </c>
      <c r="H165" s="208" t="s">
        <v>1267</v>
      </c>
      <c r="I165" s="345"/>
      <c r="J165" s="231" t="s">
        <v>1010</v>
      </c>
      <c r="K165" s="231" t="s">
        <v>1151</v>
      </c>
      <c r="L165" s="345"/>
      <c r="M165" s="345"/>
    </row>
    <row r="166" spans="1:19" s="45" customFormat="1" ht="155.25" customHeight="1">
      <c r="A166" s="266" t="s">
        <v>1092</v>
      </c>
      <c r="B166" s="225" t="s">
        <v>945</v>
      </c>
      <c r="C166" s="225" t="s">
        <v>1135</v>
      </c>
      <c r="D166" s="225" t="s">
        <v>1380</v>
      </c>
      <c r="E166" s="228">
        <v>0</v>
      </c>
      <c r="F166" s="228">
        <f>5/5</f>
        <v>1</v>
      </c>
      <c r="G166" s="19">
        <f>3/5</f>
        <v>0.6</v>
      </c>
      <c r="H166" s="225" t="s">
        <v>1379</v>
      </c>
      <c r="I166" s="225" t="s">
        <v>246</v>
      </c>
      <c r="J166" s="244" t="s">
        <v>1344</v>
      </c>
      <c r="K166" s="261" t="s">
        <v>1257</v>
      </c>
      <c r="L166" s="354">
        <f>(G166+G167+G168+G169)/4</f>
        <v>0.525</v>
      </c>
      <c r="M166" s="326">
        <v>4</v>
      </c>
      <c r="N166" s="24"/>
      <c r="O166" s="24"/>
      <c r="P166" s="24"/>
      <c r="Q166" s="24"/>
      <c r="R166" s="24"/>
      <c r="S166" s="24"/>
    </row>
    <row r="167" spans="1:19" s="45" customFormat="1" ht="119.25" customHeight="1">
      <c r="A167" s="298"/>
      <c r="B167" s="225" t="s">
        <v>1136</v>
      </c>
      <c r="C167" s="225" t="s">
        <v>1137</v>
      </c>
      <c r="D167" s="225" t="s">
        <v>1138</v>
      </c>
      <c r="E167" s="19">
        <v>0</v>
      </c>
      <c r="F167" s="19">
        <v>0.8</v>
      </c>
      <c r="G167" s="19">
        <v>0.5</v>
      </c>
      <c r="H167" s="225" t="s">
        <v>1313</v>
      </c>
      <c r="I167" s="225" t="s">
        <v>246</v>
      </c>
      <c r="J167" s="244" t="s">
        <v>1344</v>
      </c>
      <c r="K167" s="348"/>
      <c r="L167" s="355"/>
      <c r="M167" s="326"/>
      <c r="N167" s="24"/>
      <c r="O167" s="24"/>
      <c r="P167" s="24"/>
      <c r="Q167" s="24"/>
      <c r="R167" s="24"/>
      <c r="S167" s="24"/>
    </row>
    <row r="168" spans="1:13" s="195" customFormat="1" ht="87.75" customHeight="1">
      <c r="A168" s="298"/>
      <c r="B168" s="266" t="s">
        <v>1083</v>
      </c>
      <c r="C168" s="225" t="s">
        <v>984</v>
      </c>
      <c r="D168" s="210" t="s">
        <v>986</v>
      </c>
      <c r="E168" s="230">
        <v>0</v>
      </c>
      <c r="F168" s="228">
        <v>1</v>
      </c>
      <c r="G168" s="19">
        <v>0.5</v>
      </c>
      <c r="H168" s="225" t="s">
        <v>1207</v>
      </c>
      <c r="I168" s="225" t="s">
        <v>1149</v>
      </c>
      <c r="J168" s="224" t="s">
        <v>1346</v>
      </c>
      <c r="K168" s="348"/>
      <c r="L168" s="355"/>
      <c r="M168" s="326"/>
    </row>
    <row r="169" spans="1:13" s="195" customFormat="1" ht="191.25" customHeight="1">
      <c r="A169" s="298"/>
      <c r="B169" s="266"/>
      <c r="C169" s="225" t="s">
        <v>1139</v>
      </c>
      <c r="D169" s="225" t="s">
        <v>1111</v>
      </c>
      <c r="E169" s="227">
        <v>0</v>
      </c>
      <c r="F169" s="19">
        <v>1</v>
      </c>
      <c r="G169" s="19">
        <v>0.5</v>
      </c>
      <c r="H169" s="225" t="s">
        <v>1208</v>
      </c>
      <c r="I169" s="225" t="s">
        <v>1149</v>
      </c>
      <c r="J169" s="224" t="s">
        <v>1345</v>
      </c>
      <c r="K169" s="262"/>
      <c r="L169" s="356"/>
      <c r="M169" s="326"/>
    </row>
    <row r="170" spans="1:19" s="45" customFormat="1" ht="30.75" customHeight="1">
      <c r="A170" s="403" t="s">
        <v>1140</v>
      </c>
      <c r="B170" s="403"/>
      <c r="C170" s="403"/>
      <c r="D170" s="403"/>
      <c r="E170" s="403"/>
      <c r="F170" s="403"/>
      <c r="G170" s="403"/>
      <c r="H170" s="403"/>
      <c r="I170" s="403"/>
      <c r="J170" s="403"/>
      <c r="K170" s="403"/>
      <c r="L170" s="403"/>
      <c r="M170" s="403"/>
      <c r="N170" s="24"/>
      <c r="O170" s="24"/>
      <c r="P170" s="24"/>
      <c r="Q170" s="24"/>
      <c r="R170" s="24"/>
      <c r="S170" s="24"/>
    </row>
    <row r="171" spans="1:19" s="45" customFormat="1" ht="33.75" customHeight="1">
      <c r="A171" s="390" t="s">
        <v>1282</v>
      </c>
      <c r="B171" s="391"/>
      <c r="C171" s="391"/>
      <c r="D171" s="391"/>
      <c r="E171" s="391"/>
      <c r="F171" s="391"/>
      <c r="G171" s="391"/>
      <c r="H171" s="391"/>
      <c r="I171" s="391"/>
      <c r="J171" s="391"/>
      <c r="K171" s="391"/>
      <c r="L171" s="391"/>
      <c r="M171" s="392"/>
      <c r="N171" s="24"/>
      <c r="O171" s="24"/>
      <c r="P171" s="24"/>
      <c r="Q171" s="24"/>
      <c r="R171" s="24"/>
      <c r="S171" s="24"/>
    </row>
    <row r="172" spans="1:13" ht="24.75" customHeight="1">
      <c r="A172" s="353" t="s">
        <v>859</v>
      </c>
      <c r="B172" s="345" t="s">
        <v>860</v>
      </c>
      <c r="C172" s="345" t="s">
        <v>857</v>
      </c>
      <c r="D172" s="345" t="s">
        <v>858</v>
      </c>
      <c r="E172" s="345" t="s">
        <v>1268</v>
      </c>
      <c r="F172" s="345"/>
      <c r="G172" s="345" t="s">
        <v>1266</v>
      </c>
      <c r="H172" s="345"/>
      <c r="I172" s="345" t="s">
        <v>485</v>
      </c>
      <c r="J172" s="345" t="s">
        <v>1269</v>
      </c>
      <c r="K172" s="345"/>
      <c r="L172" s="345" t="s">
        <v>1013</v>
      </c>
      <c r="M172" s="345" t="s">
        <v>1265</v>
      </c>
    </row>
    <row r="173" spans="1:13" ht="35.25" customHeight="1">
      <c r="A173" s="353"/>
      <c r="B173" s="345"/>
      <c r="C173" s="345"/>
      <c r="D173" s="345"/>
      <c r="E173" s="208" t="s">
        <v>1018</v>
      </c>
      <c r="F173" s="208" t="s">
        <v>1019</v>
      </c>
      <c r="G173" s="208" t="s">
        <v>396</v>
      </c>
      <c r="H173" s="208" t="s">
        <v>1267</v>
      </c>
      <c r="I173" s="345"/>
      <c r="J173" s="231" t="s">
        <v>1010</v>
      </c>
      <c r="K173" s="231" t="s">
        <v>1151</v>
      </c>
      <c r="L173" s="345"/>
      <c r="M173" s="345"/>
    </row>
    <row r="174" spans="1:19" s="45" customFormat="1" ht="84">
      <c r="A174" s="266" t="s">
        <v>1092</v>
      </c>
      <c r="B174" s="225" t="s">
        <v>1141</v>
      </c>
      <c r="C174" s="225" t="s">
        <v>1142</v>
      </c>
      <c r="D174" s="225" t="s">
        <v>1381</v>
      </c>
      <c r="E174" s="228">
        <v>0</v>
      </c>
      <c r="F174" s="228">
        <f>5/5</f>
        <v>1</v>
      </c>
      <c r="G174" s="228">
        <v>0</v>
      </c>
      <c r="H174" s="225" t="s">
        <v>1199</v>
      </c>
      <c r="I174" s="225" t="s">
        <v>246</v>
      </c>
      <c r="J174" s="244" t="s">
        <v>1344</v>
      </c>
      <c r="K174" s="357" t="s">
        <v>1257</v>
      </c>
      <c r="L174" s="354">
        <f>(G174+G175+G176+G177+G178+G179)/6</f>
        <v>0.45</v>
      </c>
      <c r="M174" s="357">
        <v>6</v>
      </c>
      <c r="N174" s="24"/>
      <c r="O174" s="24"/>
      <c r="P174" s="24"/>
      <c r="Q174" s="24"/>
      <c r="R174" s="24"/>
      <c r="S174" s="24"/>
    </row>
    <row r="175" spans="1:19" s="45" customFormat="1" ht="110.25" customHeight="1">
      <c r="A175" s="349"/>
      <c r="B175" s="225" t="s">
        <v>997</v>
      </c>
      <c r="C175" s="225" t="s">
        <v>1143</v>
      </c>
      <c r="D175" s="210" t="s">
        <v>946</v>
      </c>
      <c r="E175" s="19">
        <v>0.8</v>
      </c>
      <c r="F175" s="19">
        <v>1</v>
      </c>
      <c r="G175" s="19">
        <v>1</v>
      </c>
      <c r="H175" s="225" t="s">
        <v>1200</v>
      </c>
      <c r="I175" s="225" t="s">
        <v>947</v>
      </c>
      <c r="J175" s="249" t="s">
        <v>1314</v>
      </c>
      <c r="K175" s="358"/>
      <c r="L175" s="355"/>
      <c r="M175" s="358"/>
      <c r="N175" s="24"/>
      <c r="O175" s="24"/>
      <c r="P175" s="24"/>
      <c r="Q175" s="24"/>
      <c r="R175" s="24"/>
      <c r="S175" s="24"/>
    </row>
    <row r="176" spans="1:19" s="45" customFormat="1" ht="204">
      <c r="A176" s="349"/>
      <c r="B176" s="267" t="s">
        <v>948</v>
      </c>
      <c r="C176" s="225" t="s">
        <v>949</v>
      </c>
      <c r="D176" s="225" t="s">
        <v>950</v>
      </c>
      <c r="E176" s="230">
        <v>0</v>
      </c>
      <c r="F176" s="228">
        <v>1</v>
      </c>
      <c r="G176" s="228">
        <v>1</v>
      </c>
      <c r="H176" s="225" t="s">
        <v>1201</v>
      </c>
      <c r="I176" s="225" t="s">
        <v>951</v>
      </c>
      <c r="J176" s="249" t="s">
        <v>1315</v>
      </c>
      <c r="K176" s="358"/>
      <c r="L176" s="355"/>
      <c r="M176" s="358"/>
      <c r="N176" s="24"/>
      <c r="O176" s="24"/>
      <c r="P176" s="24"/>
      <c r="Q176" s="24"/>
      <c r="R176" s="24"/>
      <c r="S176" s="24"/>
    </row>
    <row r="177" spans="1:19" s="45" customFormat="1" ht="142.5" customHeight="1">
      <c r="A177" s="349"/>
      <c r="B177" s="267"/>
      <c r="C177" s="200" t="s">
        <v>952</v>
      </c>
      <c r="D177" s="198" t="s">
        <v>1144</v>
      </c>
      <c r="E177" s="230">
        <v>0</v>
      </c>
      <c r="F177" s="203">
        <f>3/3</f>
        <v>1</v>
      </c>
      <c r="G177" s="228">
        <v>0.2</v>
      </c>
      <c r="H177" s="225" t="s">
        <v>1209</v>
      </c>
      <c r="I177" s="225" t="s">
        <v>951</v>
      </c>
      <c r="J177" s="249" t="s">
        <v>1315</v>
      </c>
      <c r="K177" s="358"/>
      <c r="L177" s="355"/>
      <c r="M177" s="358"/>
      <c r="N177" s="24"/>
      <c r="O177" s="24"/>
      <c r="P177" s="24"/>
      <c r="Q177" s="24"/>
      <c r="R177" s="24"/>
      <c r="S177" s="24"/>
    </row>
    <row r="178" spans="1:13" s="195" customFormat="1" ht="84">
      <c r="A178" s="349"/>
      <c r="B178" s="266" t="s">
        <v>1083</v>
      </c>
      <c r="C178" s="225" t="s">
        <v>984</v>
      </c>
      <c r="D178" s="210" t="s">
        <v>986</v>
      </c>
      <c r="E178" s="230">
        <v>0</v>
      </c>
      <c r="F178" s="228">
        <v>1</v>
      </c>
      <c r="G178" s="228">
        <v>0</v>
      </c>
      <c r="H178" s="225" t="s">
        <v>1382</v>
      </c>
      <c r="I178" s="198" t="s">
        <v>951</v>
      </c>
      <c r="J178" s="249" t="s">
        <v>1312</v>
      </c>
      <c r="K178" s="358"/>
      <c r="L178" s="355"/>
      <c r="M178" s="358"/>
    </row>
    <row r="179" spans="1:13" s="195" customFormat="1" ht="328.5" customHeight="1">
      <c r="A179" s="349"/>
      <c r="B179" s="266"/>
      <c r="C179" s="225" t="s">
        <v>1145</v>
      </c>
      <c r="D179" s="225" t="s">
        <v>1111</v>
      </c>
      <c r="E179" s="227">
        <v>0</v>
      </c>
      <c r="F179" s="19">
        <v>0.5</v>
      </c>
      <c r="G179" s="19">
        <v>0.5</v>
      </c>
      <c r="H179" s="225" t="s">
        <v>1383</v>
      </c>
      <c r="I179" s="198" t="s">
        <v>951</v>
      </c>
      <c r="J179" s="224" t="s">
        <v>1347</v>
      </c>
      <c r="K179" s="359"/>
      <c r="L179" s="356"/>
      <c r="M179" s="359"/>
    </row>
    <row r="180" spans="1:19" s="45" customFormat="1" ht="24" customHeight="1">
      <c r="A180" s="403" t="s">
        <v>966</v>
      </c>
      <c r="B180" s="403"/>
      <c r="C180" s="403"/>
      <c r="D180" s="403"/>
      <c r="E180" s="403"/>
      <c r="F180" s="403"/>
      <c r="G180" s="403"/>
      <c r="H180" s="403"/>
      <c r="I180" s="403"/>
      <c r="J180" s="403"/>
      <c r="K180" s="403"/>
      <c r="L180" s="403"/>
      <c r="M180" s="403"/>
      <c r="N180" s="24"/>
      <c r="O180" s="24"/>
      <c r="P180" s="24"/>
      <c r="Q180" s="24"/>
      <c r="R180" s="24"/>
      <c r="S180" s="24"/>
    </row>
    <row r="181" spans="1:19" s="45" customFormat="1" ht="33.75" customHeight="1">
      <c r="A181" s="390" t="s">
        <v>1283</v>
      </c>
      <c r="B181" s="391"/>
      <c r="C181" s="391"/>
      <c r="D181" s="391"/>
      <c r="E181" s="391"/>
      <c r="F181" s="391"/>
      <c r="G181" s="391"/>
      <c r="H181" s="391"/>
      <c r="I181" s="391"/>
      <c r="J181" s="391"/>
      <c r="K181" s="391"/>
      <c r="L181" s="391"/>
      <c r="M181" s="392"/>
      <c r="N181" s="24"/>
      <c r="O181" s="24"/>
      <c r="P181" s="24"/>
      <c r="Q181" s="24"/>
      <c r="R181" s="24"/>
      <c r="S181" s="24"/>
    </row>
    <row r="182" spans="1:13" ht="24.75" customHeight="1">
      <c r="A182" s="353" t="s">
        <v>859</v>
      </c>
      <c r="B182" s="345" t="s">
        <v>860</v>
      </c>
      <c r="C182" s="345" t="s">
        <v>857</v>
      </c>
      <c r="D182" s="345" t="s">
        <v>858</v>
      </c>
      <c r="E182" s="345" t="s">
        <v>1268</v>
      </c>
      <c r="F182" s="345"/>
      <c r="G182" s="345" t="s">
        <v>1266</v>
      </c>
      <c r="H182" s="345"/>
      <c r="I182" s="345" t="s">
        <v>485</v>
      </c>
      <c r="J182" s="345" t="s">
        <v>1269</v>
      </c>
      <c r="K182" s="345"/>
      <c r="L182" s="345" t="s">
        <v>1013</v>
      </c>
      <c r="M182" s="345" t="s">
        <v>1265</v>
      </c>
    </row>
    <row r="183" spans="1:13" ht="35.25" customHeight="1">
      <c r="A183" s="353"/>
      <c r="B183" s="345"/>
      <c r="C183" s="345"/>
      <c r="D183" s="345"/>
      <c r="E183" s="208" t="s">
        <v>1018</v>
      </c>
      <c r="F183" s="208" t="s">
        <v>1019</v>
      </c>
      <c r="G183" s="208" t="s">
        <v>396</v>
      </c>
      <c r="H183" s="208" t="s">
        <v>1267</v>
      </c>
      <c r="I183" s="345"/>
      <c r="J183" s="231" t="s">
        <v>1010</v>
      </c>
      <c r="K183" s="231" t="s">
        <v>1151</v>
      </c>
      <c r="L183" s="345"/>
      <c r="M183" s="345"/>
    </row>
    <row r="184" spans="1:19" s="45" customFormat="1" ht="156" customHeight="1">
      <c r="A184" s="266" t="s">
        <v>1092</v>
      </c>
      <c r="B184" s="266" t="s">
        <v>121</v>
      </c>
      <c r="C184" s="198" t="s">
        <v>967</v>
      </c>
      <c r="D184" s="225" t="s">
        <v>1384</v>
      </c>
      <c r="E184" s="230">
        <v>0</v>
      </c>
      <c r="F184" s="19">
        <v>1</v>
      </c>
      <c r="G184" s="19">
        <v>1</v>
      </c>
      <c r="H184" s="225" t="s">
        <v>1195</v>
      </c>
      <c r="I184" s="243" t="s">
        <v>123</v>
      </c>
      <c r="J184" s="255" t="s">
        <v>1367</v>
      </c>
      <c r="K184" s="261" t="s">
        <v>1257</v>
      </c>
      <c r="L184" s="360">
        <f>(G184+G185+G186+G187+G188+G189)/6</f>
        <v>0.8250000000000001</v>
      </c>
      <c r="M184" s="357">
        <v>6</v>
      </c>
      <c r="N184" s="24"/>
      <c r="O184" s="24"/>
      <c r="P184" s="24"/>
      <c r="Q184" s="24"/>
      <c r="R184" s="24"/>
      <c r="S184" s="24"/>
    </row>
    <row r="185" spans="1:19" s="45" customFormat="1" ht="108">
      <c r="A185" s="268"/>
      <c r="B185" s="266"/>
      <c r="C185" s="198" t="s">
        <v>954</v>
      </c>
      <c r="D185" s="198" t="s">
        <v>1146</v>
      </c>
      <c r="E185" s="230">
        <v>0</v>
      </c>
      <c r="F185" s="19">
        <v>1</v>
      </c>
      <c r="G185" s="19">
        <v>1</v>
      </c>
      <c r="H185" s="198" t="s">
        <v>1210</v>
      </c>
      <c r="I185" s="243" t="s">
        <v>123</v>
      </c>
      <c r="J185" s="244" t="s">
        <v>1370</v>
      </c>
      <c r="K185" s="348"/>
      <c r="L185" s="361"/>
      <c r="M185" s="358"/>
      <c r="N185" s="24"/>
      <c r="O185" s="24"/>
      <c r="P185" s="24"/>
      <c r="Q185" s="24"/>
      <c r="R185" s="24"/>
      <c r="S185" s="24"/>
    </row>
    <row r="186" spans="1:19" s="45" customFormat="1" ht="84" customHeight="1">
      <c r="A186" s="268"/>
      <c r="B186" s="386"/>
      <c r="C186" s="225" t="s">
        <v>1009</v>
      </c>
      <c r="D186" s="225" t="s">
        <v>998</v>
      </c>
      <c r="E186" s="230">
        <v>0</v>
      </c>
      <c r="F186" s="19">
        <v>1</v>
      </c>
      <c r="G186" s="19">
        <v>0.95</v>
      </c>
      <c r="H186" s="225" t="s">
        <v>1198</v>
      </c>
      <c r="I186" s="243" t="s">
        <v>123</v>
      </c>
      <c r="J186" s="244" t="s">
        <v>1370</v>
      </c>
      <c r="K186" s="348"/>
      <c r="L186" s="361"/>
      <c r="M186" s="358"/>
      <c r="N186" s="24"/>
      <c r="O186" s="24"/>
      <c r="P186" s="24"/>
      <c r="Q186" s="24"/>
      <c r="R186" s="24"/>
      <c r="S186" s="24"/>
    </row>
    <row r="187" spans="1:19" s="45" customFormat="1" ht="108">
      <c r="A187" s="268"/>
      <c r="B187" s="393"/>
      <c r="C187" s="225" t="s">
        <v>955</v>
      </c>
      <c r="D187" s="225" t="s">
        <v>1147</v>
      </c>
      <c r="E187" s="230">
        <v>0</v>
      </c>
      <c r="F187" s="19">
        <v>1</v>
      </c>
      <c r="G187" s="19">
        <v>1</v>
      </c>
      <c r="H187" s="225" t="s">
        <v>1196</v>
      </c>
      <c r="I187" s="243" t="s">
        <v>334</v>
      </c>
      <c r="J187" s="244" t="s">
        <v>1370</v>
      </c>
      <c r="K187" s="348"/>
      <c r="L187" s="361"/>
      <c r="M187" s="358"/>
      <c r="N187" s="24"/>
      <c r="O187" s="24"/>
      <c r="P187" s="24"/>
      <c r="Q187" s="24"/>
      <c r="R187" s="24"/>
      <c r="S187" s="24"/>
    </row>
    <row r="188" spans="1:13" s="195" customFormat="1" ht="84">
      <c r="A188" s="268"/>
      <c r="B188" s="266" t="s">
        <v>1083</v>
      </c>
      <c r="C188" s="225" t="s">
        <v>984</v>
      </c>
      <c r="D188" s="210" t="s">
        <v>986</v>
      </c>
      <c r="E188" s="230">
        <v>0</v>
      </c>
      <c r="F188" s="228">
        <v>1</v>
      </c>
      <c r="G188" s="19">
        <v>0.5</v>
      </c>
      <c r="H188" s="225" t="s">
        <v>1194</v>
      </c>
      <c r="I188" s="243" t="s">
        <v>334</v>
      </c>
      <c r="J188" s="248" t="s">
        <v>1319</v>
      </c>
      <c r="K188" s="348"/>
      <c r="L188" s="361"/>
      <c r="M188" s="358"/>
    </row>
    <row r="189" spans="1:13" s="195" customFormat="1" ht="336">
      <c r="A189" s="268"/>
      <c r="B189" s="266"/>
      <c r="C189" s="225" t="s">
        <v>1148</v>
      </c>
      <c r="D189" s="225" t="s">
        <v>976</v>
      </c>
      <c r="E189" s="227">
        <v>0</v>
      </c>
      <c r="F189" s="19">
        <v>1</v>
      </c>
      <c r="G189" s="19">
        <v>0.5</v>
      </c>
      <c r="H189" s="225" t="s">
        <v>1197</v>
      </c>
      <c r="I189" s="225" t="s">
        <v>334</v>
      </c>
      <c r="J189" s="224" t="s">
        <v>1345</v>
      </c>
      <c r="K189" s="262"/>
      <c r="L189" s="362"/>
      <c r="M189" s="359"/>
    </row>
    <row r="190" spans="1:19" s="45" customFormat="1" ht="25.5" customHeight="1">
      <c r="A190" s="403" t="s">
        <v>968</v>
      </c>
      <c r="B190" s="403"/>
      <c r="C190" s="403"/>
      <c r="D190" s="403"/>
      <c r="E190" s="403"/>
      <c r="F190" s="403"/>
      <c r="G190" s="403"/>
      <c r="H190" s="403"/>
      <c r="I190" s="403"/>
      <c r="J190" s="403"/>
      <c r="K190" s="403"/>
      <c r="L190" s="403"/>
      <c r="M190" s="403"/>
      <c r="N190" s="24"/>
      <c r="O190" s="24"/>
      <c r="P190" s="24"/>
      <c r="Q190" s="24"/>
      <c r="R190" s="24"/>
      <c r="S190" s="24"/>
    </row>
    <row r="191" spans="1:19" s="45" customFormat="1" ht="33.75" customHeight="1">
      <c r="A191" s="390" t="s">
        <v>1284</v>
      </c>
      <c r="B191" s="391"/>
      <c r="C191" s="391"/>
      <c r="D191" s="391"/>
      <c r="E191" s="391"/>
      <c r="F191" s="391"/>
      <c r="G191" s="391"/>
      <c r="H191" s="391"/>
      <c r="I191" s="391"/>
      <c r="J191" s="391"/>
      <c r="K191" s="391"/>
      <c r="L191" s="391"/>
      <c r="M191" s="392"/>
      <c r="N191" s="24"/>
      <c r="O191" s="24"/>
      <c r="P191" s="24"/>
      <c r="Q191" s="24"/>
      <c r="R191" s="24"/>
      <c r="S191" s="24"/>
    </row>
    <row r="192" spans="1:13" ht="24.75" customHeight="1">
      <c r="A192" s="353" t="s">
        <v>859</v>
      </c>
      <c r="B192" s="345" t="s">
        <v>860</v>
      </c>
      <c r="C192" s="345" t="s">
        <v>857</v>
      </c>
      <c r="D192" s="345" t="s">
        <v>858</v>
      </c>
      <c r="E192" s="345" t="s">
        <v>1268</v>
      </c>
      <c r="F192" s="345"/>
      <c r="G192" s="345" t="s">
        <v>1266</v>
      </c>
      <c r="H192" s="345"/>
      <c r="I192" s="345" t="s">
        <v>485</v>
      </c>
      <c r="J192" s="345" t="s">
        <v>1269</v>
      </c>
      <c r="K192" s="345"/>
      <c r="L192" s="345" t="s">
        <v>1013</v>
      </c>
      <c r="M192" s="345" t="s">
        <v>1265</v>
      </c>
    </row>
    <row r="193" spans="1:13" ht="35.25" customHeight="1">
      <c r="A193" s="353"/>
      <c r="B193" s="345"/>
      <c r="C193" s="345"/>
      <c r="D193" s="345"/>
      <c r="E193" s="208" t="s">
        <v>1018</v>
      </c>
      <c r="F193" s="208" t="s">
        <v>1019</v>
      </c>
      <c r="G193" s="208" t="s">
        <v>396</v>
      </c>
      <c r="H193" s="208" t="s">
        <v>1267</v>
      </c>
      <c r="I193" s="345"/>
      <c r="J193" s="231" t="s">
        <v>1010</v>
      </c>
      <c r="K193" s="231" t="s">
        <v>1151</v>
      </c>
      <c r="L193" s="345"/>
      <c r="M193" s="345"/>
    </row>
    <row r="194" spans="1:13" ht="96">
      <c r="A194" s="266" t="s">
        <v>953</v>
      </c>
      <c r="B194" s="225" t="s">
        <v>124</v>
      </c>
      <c r="C194" s="225" t="s">
        <v>125</v>
      </c>
      <c r="D194" s="210" t="s">
        <v>999</v>
      </c>
      <c r="E194" s="230">
        <v>0</v>
      </c>
      <c r="F194" s="228">
        <v>1</v>
      </c>
      <c r="G194" s="228">
        <v>0.5</v>
      </c>
      <c r="H194" s="210" t="s">
        <v>1177</v>
      </c>
      <c r="I194" s="225" t="s">
        <v>1149</v>
      </c>
      <c r="J194" s="255" t="s">
        <v>1367</v>
      </c>
      <c r="K194" s="357" t="s">
        <v>1257</v>
      </c>
      <c r="L194" s="366">
        <f>(G194+G195+G196)/3</f>
        <v>0.5</v>
      </c>
      <c r="M194" s="363">
        <v>3</v>
      </c>
    </row>
    <row r="195" spans="1:13" ht="84">
      <c r="A195" s="268"/>
      <c r="B195" s="266" t="s">
        <v>1083</v>
      </c>
      <c r="C195" s="225" t="s">
        <v>984</v>
      </c>
      <c r="D195" s="210" t="s">
        <v>986</v>
      </c>
      <c r="E195" s="230">
        <v>0</v>
      </c>
      <c r="F195" s="228">
        <v>1</v>
      </c>
      <c r="G195" s="228">
        <v>0.5</v>
      </c>
      <c r="H195" s="210" t="s">
        <v>1211</v>
      </c>
      <c r="I195" s="225" t="s">
        <v>1149</v>
      </c>
      <c r="J195" s="253" t="s">
        <v>1319</v>
      </c>
      <c r="K195" s="358"/>
      <c r="L195" s="367"/>
      <c r="M195" s="364"/>
    </row>
    <row r="196" spans="1:13" ht="168">
      <c r="A196" s="268"/>
      <c r="B196" s="266"/>
      <c r="C196" s="225" t="s">
        <v>1090</v>
      </c>
      <c r="D196" s="225" t="s">
        <v>976</v>
      </c>
      <c r="E196" s="227">
        <v>0</v>
      </c>
      <c r="F196" s="19">
        <v>1</v>
      </c>
      <c r="G196" s="228">
        <v>0.5</v>
      </c>
      <c r="H196" s="225" t="s">
        <v>1178</v>
      </c>
      <c r="I196" s="225" t="s">
        <v>1149</v>
      </c>
      <c r="J196" s="253" t="s">
        <v>1285</v>
      </c>
      <c r="K196" s="359"/>
      <c r="L196" s="368"/>
      <c r="M196" s="365"/>
    </row>
    <row r="197" spans="1:13" ht="14.25">
      <c r="A197" s="350" t="s">
        <v>1350</v>
      </c>
      <c r="B197" s="350"/>
      <c r="C197" s="351"/>
      <c r="D197" s="351"/>
      <c r="E197" s="351"/>
      <c r="F197" s="351"/>
      <c r="G197" s="351"/>
      <c r="H197" s="209"/>
      <c r="I197" s="24"/>
      <c r="L197" s="252">
        <f>(L10+L23+L35+L57+L70+L83+L99+L110+L121+L143+L153+L166+L174+L184+L194)/15</f>
        <v>0.5353061491293645</v>
      </c>
      <c r="M197" s="211">
        <f>M10+M23+M35+M57+M70+M83+M99+M110+M121+M143+M153+M166+M174+M184+M194</f>
        <v>128</v>
      </c>
    </row>
    <row r="198" spans="1:9" ht="14.25">
      <c r="A198" s="350" t="s">
        <v>1179</v>
      </c>
      <c r="B198" s="350"/>
      <c r="C198" s="351"/>
      <c r="D198" s="351"/>
      <c r="E198" s="351"/>
      <c r="F198" s="351"/>
      <c r="G198" s="351"/>
      <c r="H198" s="209"/>
      <c r="I198" s="24"/>
    </row>
    <row r="199" spans="1:7" ht="14.25">
      <c r="A199" s="350" t="s">
        <v>1351</v>
      </c>
      <c r="B199" s="350"/>
      <c r="C199" s="351"/>
      <c r="D199" s="351"/>
      <c r="E199" s="351"/>
      <c r="F199" s="351"/>
      <c r="G199" s="351"/>
    </row>
    <row r="202" ht="12">
      <c r="M202" s="24"/>
    </row>
    <row r="203" ht="12">
      <c r="M203" s="24"/>
    </row>
  </sheetData>
  <sheetProtection/>
  <protectedRanges>
    <protectedRange sqref="K134" name="Planeacion"/>
  </protectedRanges>
  <mergeCells count="301">
    <mergeCell ref="J135:J136"/>
    <mergeCell ref="K135:K136"/>
    <mergeCell ref="L121:L138"/>
    <mergeCell ref="M121:M138"/>
    <mergeCell ref="L143:L148"/>
    <mergeCell ref="M143:M148"/>
    <mergeCell ref="J141:K141"/>
    <mergeCell ref="M141:M142"/>
    <mergeCell ref="A139:M139"/>
    <mergeCell ref="L141:L142"/>
    <mergeCell ref="L110:L116"/>
    <mergeCell ref="M110:M116"/>
    <mergeCell ref="L83:L94"/>
    <mergeCell ref="M83:M94"/>
    <mergeCell ref="J55:K55"/>
    <mergeCell ref="L68:L69"/>
    <mergeCell ref="K70:K77"/>
    <mergeCell ref="L81:L82"/>
    <mergeCell ref="M81:M82"/>
    <mergeCell ref="L35:L52"/>
    <mergeCell ref="K57:K65"/>
    <mergeCell ref="M57:M65"/>
    <mergeCell ref="L57:L65"/>
    <mergeCell ref="K35:K52"/>
    <mergeCell ref="L70:L78"/>
    <mergeCell ref="M35:M52"/>
    <mergeCell ref="D10:D11"/>
    <mergeCell ref="E10:E11"/>
    <mergeCell ref="F10:F11"/>
    <mergeCell ref="L23:L30"/>
    <mergeCell ref="J10:J11"/>
    <mergeCell ref="M23:M30"/>
    <mergeCell ref="J21:K21"/>
    <mergeCell ref="L21:L22"/>
    <mergeCell ref="M21:M22"/>
    <mergeCell ref="L10:L18"/>
    <mergeCell ref="I192:I193"/>
    <mergeCell ref="J192:K192"/>
    <mergeCell ref="A190:M190"/>
    <mergeCell ref="A180:M180"/>
    <mergeCell ref="A170:M170"/>
    <mergeCell ref="I172:I173"/>
    <mergeCell ref="J172:K172"/>
    <mergeCell ref="L172:L173"/>
    <mergeCell ref="M172:M173"/>
    <mergeCell ref="M182:M183"/>
    <mergeCell ref="J182:K182"/>
    <mergeCell ref="E164:F164"/>
    <mergeCell ref="G164:H164"/>
    <mergeCell ref="B157:B159"/>
    <mergeCell ref="B160:B161"/>
    <mergeCell ref="J164:K164"/>
    <mergeCell ref="C164:C165"/>
    <mergeCell ref="G172:H172"/>
    <mergeCell ref="D164:D165"/>
    <mergeCell ref="C135:C136"/>
    <mergeCell ref="A141:A142"/>
    <mergeCell ref="B141:B142"/>
    <mergeCell ref="C141:C142"/>
    <mergeCell ref="G141:H141"/>
    <mergeCell ref="B153:B155"/>
    <mergeCell ref="C153:C154"/>
    <mergeCell ref="A153:A161"/>
    <mergeCell ref="B151:B152"/>
    <mergeCell ref="C151:C152"/>
    <mergeCell ref="L119:L120"/>
    <mergeCell ref="G119:H119"/>
    <mergeCell ref="L182:L183"/>
    <mergeCell ref="I164:I165"/>
    <mergeCell ref="A150:M150"/>
    <mergeCell ref="A163:M163"/>
    <mergeCell ref="A171:M171"/>
    <mergeCell ref="A164:A165"/>
    <mergeCell ref="M151:M152"/>
    <mergeCell ref="A162:M162"/>
    <mergeCell ref="A79:M79"/>
    <mergeCell ref="G108:H108"/>
    <mergeCell ref="I108:I109"/>
    <mergeCell ref="J108:K108"/>
    <mergeCell ref="L108:L109"/>
    <mergeCell ref="M108:M109"/>
    <mergeCell ref="K83:K94"/>
    <mergeCell ref="L99:L105"/>
    <mergeCell ref="A97:A98"/>
    <mergeCell ref="C97:C98"/>
    <mergeCell ref="G55:H55"/>
    <mergeCell ref="I55:I56"/>
    <mergeCell ref="M70:M78"/>
    <mergeCell ref="J97:K97"/>
    <mergeCell ref="I141:I142"/>
    <mergeCell ref="E33:F33"/>
    <mergeCell ref="M68:M69"/>
    <mergeCell ref="G81:H81"/>
    <mergeCell ref="I81:I82"/>
    <mergeCell ref="J81:K81"/>
    <mergeCell ref="A6:M6"/>
    <mergeCell ref="A32:M32"/>
    <mergeCell ref="A54:M54"/>
    <mergeCell ref="A67:M67"/>
    <mergeCell ref="L55:L56"/>
    <mergeCell ref="M55:M56"/>
    <mergeCell ref="A53:M53"/>
    <mergeCell ref="D55:D56"/>
    <mergeCell ref="E55:F55"/>
    <mergeCell ref="I33:I34"/>
    <mergeCell ref="G192:H192"/>
    <mergeCell ref="A66:M66"/>
    <mergeCell ref="A95:M95"/>
    <mergeCell ref="A96:M96"/>
    <mergeCell ref="A107:M107"/>
    <mergeCell ref="A118:M118"/>
    <mergeCell ref="I68:I69"/>
    <mergeCell ref="J68:K68"/>
    <mergeCell ref="M174:M179"/>
    <mergeCell ref="A68:A69"/>
    <mergeCell ref="B188:B189"/>
    <mergeCell ref="A174:A179"/>
    <mergeCell ref="B176:B177"/>
    <mergeCell ref="B178:B179"/>
    <mergeCell ref="A182:A183"/>
    <mergeCell ref="B184:B187"/>
    <mergeCell ref="A181:M181"/>
    <mergeCell ref="G182:H182"/>
    <mergeCell ref="D182:D183"/>
    <mergeCell ref="I182:I183"/>
    <mergeCell ref="A194:A196"/>
    <mergeCell ref="D172:D173"/>
    <mergeCell ref="B168:B169"/>
    <mergeCell ref="E172:F172"/>
    <mergeCell ref="B182:B183"/>
    <mergeCell ref="C182:C183"/>
    <mergeCell ref="E182:F182"/>
    <mergeCell ref="B195:B196"/>
    <mergeCell ref="A184:A189"/>
    <mergeCell ref="A191:M191"/>
    <mergeCell ref="A198:G198"/>
    <mergeCell ref="A172:A173"/>
    <mergeCell ref="B172:B173"/>
    <mergeCell ref="C172:C173"/>
    <mergeCell ref="C192:C193"/>
    <mergeCell ref="B164:B165"/>
    <mergeCell ref="A166:A169"/>
    <mergeCell ref="A197:G197"/>
    <mergeCell ref="D192:D193"/>
    <mergeCell ref="E192:F192"/>
    <mergeCell ref="D151:D152"/>
    <mergeCell ref="E151:F151"/>
    <mergeCell ref="A149:M149"/>
    <mergeCell ref="G151:H151"/>
    <mergeCell ref="I151:I152"/>
    <mergeCell ref="J151:K151"/>
    <mergeCell ref="L151:L152"/>
    <mergeCell ref="A151:A152"/>
    <mergeCell ref="D141:D142"/>
    <mergeCell ref="E141:F141"/>
    <mergeCell ref="A121:A138"/>
    <mergeCell ref="B126:B130"/>
    <mergeCell ref="C127:C130"/>
    <mergeCell ref="A143:A148"/>
    <mergeCell ref="D135:D137"/>
    <mergeCell ref="E135:E137"/>
    <mergeCell ref="F135:F137"/>
    <mergeCell ref="A140:M140"/>
    <mergeCell ref="C110:C114"/>
    <mergeCell ref="C108:C109"/>
    <mergeCell ref="A119:A120"/>
    <mergeCell ref="B119:B120"/>
    <mergeCell ref="C119:C120"/>
    <mergeCell ref="A117:M117"/>
    <mergeCell ref="I119:I120"/>
    <mergeCell ref="D119:D120"/>
    <mergeCell ref="M119:M120"/>
    <mergeCell ref="J119:K119"/>
    <mergeCell ref="D108:D109"/>
    <mergeCell ref="D97:D98"/>
    <mergeCell ref="B104:B105"/>
    <mergeCell ref="B108:B109"/>
    <mergeCell ref="A106:M106"/>
    <mergeCell ref="E108:F108"/>
    <mergeCell ref="G97:H97"/>
    <mergeCell ref="L97:L98"/>
    <mergeCell ref="M99:M105"/>
    <mergeCell ref="D68:D69"/>
    <mergeCell ref="E97:F97"/>
    <mergeCell ref="A81:A82"/>
    <mergeCell ref="B81:B82"/>
    <mergeCell ref="C81:C82"/>
    <mergeCell ref="D81:D82"/>
    <mergeCell ref="E81:F81"/>
    <mergeCell ref="A83:A94"/>
    <mergeCell ref="B83:B85"/>
    <mergeCell ref="C83:C85"/>
    <mergeCell ref="C55:C56"/>
    <mergeCell ref="E68:F68"/>
    <mergeCell ref="A70:A78"/>
    <mergeCell ref="B70:B75"/>
    <mergeCell ref="C71:C75"/>
    <mergeCell ref="B77:B78"/>
    <mergeCell ref="A57:A58"/>
    <mergeCell ref="B57:B58"/>
    <mergeCell ref="A59:A65"/>
    <mergeCell ref="C68:C69"/>
    <mergeCell ref="A51:A52"/>
    <mergeCell ref="B64:B65"/>
    <mergeCell ref="B41:B42"/>
    <mergeCell ref="B51:B52"/>
    <mergeCell ref="A55:A56"/>
    <mergeCell ref="B55:B56"/>
    <mergeCell ref="A35:A50"/>
    <mergeCell ref="C33:C34"/>
    <mergeCell ref="B38:B39"/>
    <mergeCell ref="A33:A34"/>
    <mergeCell ref="B43:B48"/>
    <mergeCell ref="C45:C46"/>
    <mergeCell ref="G33:H33"/>
    <mergeCell ref="J33:K33"/>
    <mergeCell ref="L33:L34"/>
    <mergeCell ref="M33:M34"/>
    <mergeCell ref="A1:B3"/>
    <mergeCell ref="B97:B98"/>
    <mergeCell ref="C1:J1"/>
    <mergeCell ref="C2:J2"/>
    <mergeCell ref="C3:J3"/>
    <mergeCell ref="A7:A8"/>
    <mergeCell ref="D7:D8"/>
    <mergeCell ref="A4:M4"/>
    <mergeCell ref="B7:B8"/>
    <mergeCell ref="D33:D34"/>
    <mergeCell ref="B131:B132"/>
    <mergeCell ref="A110:A116"/>
    <mergeCell ref="E119:F119"/>
    <mergeCell ref="B68:B69"/>
    <mergeCell ref="B93:B94"/>
    <mergeCell ref="C7:C8"/>
    <mergeCell ref="B14:B18"/>
    <mergeCell ref="C14:C15"/>
    <mergeCell ref="A23:A30"/>
    <mergeCell ref="B23:B29"/>
    <mergeCell ref="A9:A18"/>
    <mergeCell ref="B10:B11"/>
    <mergeCell ref="C10:C11"/>
    <mergeCell ref="L192:L193"/>
    <mergeCell ref="M192:M193"/>
    <mergeCell ref="A192:A193"/>
    <mergeCell ref="B192:B193"/>
    <mergeCell ref="B110:B115"/>
    <mergeCell ref="B122:B123"/>
    <mergeCell ref="B134:B138"/>
    <mergeCell ref="G135:G137"/>
    <mergeCell ref="H135:H137"/>
    <mergeCell ref="I135:I137"/>
    <mergeCell ref="A5:M5"/>
    <mergeCell ref="I21:I22"/>
    <mergeCell ref="J7:K7"/>
    <mergeCell ref="L7:L8"/>
    <mergeCell ref="M7:M8"/>
    <mergeCell ref="I10:I11"/>
    <mergeCell ref="E7:F7"/>
    <mergeCell ref="G10:G11"/>
    <mergeCell ref="M10:M18"/>
    <mergeCell ref="I7:I8"/>
    <mergeCell ref="M153:M161"/>
    <mergeCell ref="L153:L161"/>
    <mergeCell ref="A31:M31"/>
    <mergeCell ref="A108:A109"/>
    <mergeCell ref="A99:A105"/>
    <mergeCell ref="K1:M1"/>
    <mergeCell ref="K2:M2"/>
    <mergeCell ref="K3:M3"/>
    <mergeCell ref="G7:H7"/>
    <mergeCell ref="B33:B34"/>
    <mergeCell ref="L184:L189"/>
    <mergeCell ref="M194:M196"/>
    <mergeCell ref="L194:L196"/>
    <mergeCell ref="I97:I98"/>
    <mergeCell ref="M97:M98"/>
    <mergeCell ref="K174:K179"/>
    <mergeCell ref="K184:K189"/>
    <mergeCell ref="K194:K196"/>
    <mergeCell ref="M166:M169"/>
    <mergeCell ref="L166:L169"/>
    <mergeCell ref="A199:G199"/>
    <mergeCell ref="J143:J146"/>
    <mergeCell ref="A19:M19"/>
    <mergeCell ref="A20:M20"/>
    <mergeCell ref="A21:A22"/>
    <mergeCell ref="B21:B22"/>
    <mergeCell ref="C21:C22"/>
    <mergeCell ref="D21:D22"/>
    <mergeCell ref="L174:L179"/>
    <mergeCell ref="M184:M189"/>
    <mergeCell ref="E21:F21"/>
    <mergeCell ref="G21:H21"/>
    <mergeCell ref="K110:K116"/>
    <mergeCell ref="K143:K148"/>
    <mergeCell ref="K153:K161"/>
    <mergeCell ref="K166:K169"/>
    <mergeCell ref="A80:M80"/>
    <mergeCell ref="G68:H68"/>
    <mergeCell ref="L164:L165"/>
    <mergeCell ref="M164:M165"/>
  </mergeCells>
  <printOptions/>
  <pageMargins left="0.4330708661417323" right="0.4330708661417323" top="0.7480314960629921" bottom="0.7480314960629921" header="0.31496062992125984" footer="0.31496062992125984"/>
  <pageSetup horizontalDpi="600" verticalDpi="600" orientation="landscape" paperSize="123" scale="60" r:id="rId2"/>
  <rowBreaks count="7" manualBreakCount="7">
    <brk id="30" max="255" man="1"/>
    <brk id="78" max="255" man="1"/>
    <brk id="138" max="255" man="1"/>
    <brk id="148" max="255" man="1"/>
    <brk id="161" max="255" man="1"/>
    <brk id="169" max="255" man="1"/>
    <brk id="18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mariaines</cp:lastModifiedBy>
  <cp:lastPrinted>2020-09-03T01:54:41Z</cp:lastPrinted>
  <dcterms:created xsi:type="dcterms:W3CDTF">2012-09-05T14:57:30Z</dcterms:created>
  <dcterms:modified xsi:type="dcterms:W3CDTF">2020-09-03T13:33:51Z</dcterms:modified>
  <cp:category/>
  <cp:version/>
  <cp:contentType/>
  <cp:contentStatus/>
</cp:coreProperties>
</file>